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840" yWindow="0" windowWidth="25600" windowHeight="14500" tabRatio="500" activeTab="1"/>
  </bookViews>
  <sheets>
    <sheet name="Debt Dynamics" sheetId="2" r:id="rId1"/>
    <sheet name="Debt Data" sheetId="3" r:id="rId2"/>
    <sheet name="Fiscal Data" sheetId="4" r:id="rId3"/>
    <sheet name="Chile, Brazil, Argentina Data" sheetId="5" r:id="rId4"/>
    <sheet name="Argentina Real Exchange Rate" sheetId="6" r:id="rId5"/>
  </sheets>
  <externalReferences>
    <externalReference r:id="rId6"/>
  </externalReferences>
  <calcPr calcId="140000" calcMode="autoNoTable" iterate="1" iterateCount="1" iterateDelta="0" concurrentCalc="0"/>
  <extLst>
    <ext xmlns:mx="http://schemas.microsoft.com/office/mac/excel/2008/main" uri="{7523E5D3-25F3-A5E0-1632-64F254C22452}">
      <mx:ArchID Flags="2"/>
    </ext>
  </extLst>
</workbook>
</file>

<file path=xl/calcChain.xml><?xml version="1.0" encoding="utf-8"?>
<calcChain xmlns="http://schemas.openxmlformats.org/spreadsheetml/2006/main">
  <c r="U64" i="3" l="1"/>
  <c r="T64" i="3"/>
  <c r="E38" i="3"/>
  <c r="D38" i="3"/>
  <c r="C38" i="3"/>
  <c r="F9" i="3"/>
  <c r="F12" i="3"/>
  <c r="F27" i="3"/>
  <c r="BS25" i="3"/>
  <c r="BR25" i="3"/>
  <c r="BQ25" i="3"/>
  <c r="BP25" i="3"/>
  <c r="BO25" i="3"/>
  <c r="BN25" i="3"/>
  <c r="BM25" i="3"/>
  <c r="BL25" i="3"/>
  <c r="X24" i="3"/>
  <c r="W24" i="3"/>
  <c r="V24" i="3"/>
  <c r="U24" i="3"/>
  <c r="T24" i="3"/>
  <c r="K24" i="3"/>
  <c r="J24" i="3"/>
  <c r="X12" i="3"/>
  <c r="W12" i="3"/>
  <c r="T12" i="3"/>
  <c r="S12" i="3"/>
  <c r="R12" i="3"/>
  <c r="Q12" i="3"/>
  <c r="K12" i="3"/>
  <c r="J12" i="3"/>
  <c r="X9" i="3"/>
  <c r="W9" i="3"/>
  <c r="T9" i="3"/>
  <c r="S9" i="3"/>
  <c r="R9" i="3"/>
  <c r="Q9" i="3"/>
  <c r="P9" i="3"/>
  <c r="L9" i="3"/>
  <c r="K9" i="3"/>
  <c r="J9" i="3"/>
  <c r="V65" i="2"/>
  <c r="U65" i="2"/>
  <c r="T65" i="2"/>
  <c r="S65" i="2"/>
  <c r="R65" i="2"/>
  <c r="Q65" i="2"/>
  <c r="P65" i="2"/>
  <c r="O65" i="2"/>
  <c r="N65" i="2"/>
  <c r="M65" i="2"/>
  <c r="L65" i="2"/>
  <c r="K65" i="2"/>
  <c r="J65" i="2"/>
  <c r="I65" i="2"/>
  <c r="H65" i="2"/>
  <c r="G65" i="2"/>
  <c r="F65" i="2"/>
  <c r="E65" i="2"/>
  <c r="D65" i="2"/>
  <c r="C65" i="2"/>
  <c r="V64" i="2"/>
  <c r="U64" i="2"/>
  <c r="T64" i="2"/>
  <c r="S64" i="2"/>
  <c r="R64" i="2"/>
  <c r="Q64" i="2"/>
  <c r="P64" i="2"/>
  <c r="O64" i="2"/>
  <c r="N64" i="2"/>
  <c r="M64" i="2"/>
  <c r="L64" i="2"/>
  <c r="K64" i="2"/>
  <c r="J64" i="2"/>
  <c r="I64" i="2"/>
  <c r="H64" i="2"/>
  <c r="G64" i="2"/>
  <c r="F64" i="2"/>
  <c r="E64" i="2"/>
  <c r="D64" i="2"/>
  <c r="C64" i="2"/>
  <c r="V63" i="2"/>
  <c r="U63" i="2"/>
  <c r="T63" i="2"/>
  <c r="S63" i="2"/>
  <c r="R63" i="2"/>
  <c r="Q63" i="2"/>
  <c r="P63" i="2"/>
  <c r="O63" i="2"/>
  <c r="N63" i="2"/>
  <c r="M63" i="2"/>
  <c r="L63" i="2"/>
  <c r="K63" i="2"/>
  <c r="J63" i="2"/>
  <c r="I63" i="2"/>
  <c r="H63" i="2"/>
  <c r="G63" i="2"/>
  <c r="F63" i="2"/>
  <c r="E63" i="2"/>
  <c r="D63" i="2"/>
  <c r="C63" i="2"/>
  <c r="V54" i="2"/>
  <c r="V55" i="2"/>
  <c r="V56" i="2"/>
  <c r="U54" i="2"/>
  <c r="U55" i="2"/>
  <c r="U56" i="2"/>
  <c r="T54" i="2"/>
  <c r="T55" i="2"/>
  <c r="T56" i="2"/>
  <c r="S54" i="2"/>
  <c r="S55" i="2"/>
  <c r="S56" i="2"/>
  <c r="R54" i="2"/>
  <c r="R55" i="2"/>
  <c r="R56" i="2"/>
  <c r="Q54" i="2"/>
  <c r="Q55" i="2"/>
  <c r="Q56" i="2"/>
  <c r="P54" i="2"/>
  <c r="P55" i="2"/>
  <c r="P56" i="2"/>
  <c r="O54" i="2"/>
  <c r="O55" i="2"/>
  <c r="O56" i="2"/>
  <c r="N54" i="2"/>
  <c r="N55" i="2"/>
  <c r="N56" i="2"/>
  <c r="M54" i="2"/>
  <c r="M55" i="2"/>
  <c r="M56" i="2"/>
  <c r="L54" i="2"/>
  <c r="L55" i="2"/>
  <c r="L56" i="2"/>
  <c r="K54" i="2"/>
  <c r="K55" i="2"/>
  <c r="K56" i="2"/>
  <c r="J54" i="2"/>
  <c r="J55" i="2"/>
  <c r="J56" i="2"/>
  <c r="I54" i="2"/>
  <c r="I55" i="2"/>
  <c r="I56" i="2"/>
  <c r="H54" i="2"/>
  <c r="H55" i="2"/>
  <c r="H56" i="2"/>
  <c r="G54" i="2"/>
  <c r="G55" i="2"/>
  <c r="G56" i="2"/>
  <c r="F54" i="2"/>
  <c r="F55" i="2"/>
  <c r="F56" i="2"/>
  <c r="E54" i="2"/>
  <c r="E55" i="2"/>
  <c r="E56" i="2"/>
  <c r="D54" i="2"/>
  <c r="D55" i="2"/>
  <c r="D56" i="2"/>
  <c r="C54" i="2"/>
  <c r="C55" i="2"/>
  <c r="C56" i="2"/>
  <c r="V51" i="2"/>
  <c r="V53" i="2"/>
  <c r="U51" i="2"/>
  <c r="U52" i="2"/>
  <c r="U53" i="2"/>
  <c r="T51" i="2"/>
  <c r="T52" i="2"/>
  <c r="T53" i="2"/>
  <c r="S51" i="2"/>
  <c r="S52" i="2"/>
  <c r="S53" i="2"/>
  <c r="R51" i="2"/>
  <c r="R52" i="2"/>
  <c r="R53" i="2"/>
  <c r="Q51" i="2"/>
  <c r="Q52" i="2"/>
  <c r="Q53" i="2"/>
  <c r="P51" i="2"/>
  <c r="P52" i="2"/>
  <c r="P53" i="2"/>
  <c r="O51" i="2"/>
  <c r="O52" i="2"/>
  <c r="O53" i="2"/>
  <c r="N51" i="2"/>
  <c r="N52" i="2"/>
  <c r="N53" i="2"/>
  <c r="M51" i="2"/>
  <c r="M52" i="2"/>
  <c r="M53" i="2"/>
  <c r="L51" i="2"/>
  <c r="L52" i="2"/>
  <c r="L53" i="2"/>
  <c r="K51" i="2"/>
  <c r="K52" i="2"/>
  <c r="K53" i="2"/>
  <c r="J51" i="2"/>
  <c r="J52" i="2"/>
  <c r="J53" i="2"/>
  <c r="I51" i="2"/>
  <c r="I52" i="2"/>
  <c r="I53" i="2"/>
  <c r="H51" i="2"/>
  <c r="H52" i="2"/>
  <c r="H53" i="2"/>
  <c r="G51" i="2"/>
  <c r="G52" i="2"/>
  <c r="G53" i="2"/>
  <c r="F51" i="2"/>
  <c r="F52" i="2"/>
  <c r="F53" i="2"/>
  <c r="E51" i="2"/>
  <c r="E52" i="2"/>
  <c r="E53" i="2"/>
  <c r="D51" i="2"/>
  <c r="D52" i="2"/>
  <c r="D53" i="2"/>
  <c r="C51" i="2"/>
  <c r="C52" i="2"/>
  <c r="C53" i="2"/>
  <c r="U44" i="2"/>
  <c r="V48" i="2"/>
  <c r="V49" i="2"/>
  <c r="V50" i="2"/>
  <c r="T44" i="2"/>
  <c r="U48" i="2"/>
  <c r="U49" i="2"/>
  <c r="U50" i="2"/>
  <c r="S44" i="2"/>
  <c r="T48" i="2"/>
  <c r="T49" i="2"/>
  <c r="T50" i="2"/>
  <c r="R44" i="2"/>
  <c r="S48" i="2"/>
  <c r="S49" i="2"/>
  <c r="S50" i="2"/>
  <c r="Q44" i="2"/>
  <c r="R48" i="2"/>
  <c r="R49" i="2"/>
  <c r="R50" i="2"/>
  <c r="P44" i="2"/>
  <c r="Q48" i="2"/>
  <c r="Q49" i="2"/>
  <c r="Q50" i="2"/>
  <c r="O44" i="2"/>
  <c r="P48" i="2"/>
  <c r="P49" i="2"/>
  <c r="P50" i="2"/>
  <c r="N44" i="2"/>
  <c r="O48" i="2"/>
  <c r="O49" i="2"/>
  <c r="O50" i="2"/>
  <c r="M44" i="2"/>
  <c r="N48" i="2"/>
  <c r="N49" i="2"/>
  <c r="N50" i="2"/>
  <c r="L44" i="2"/>
  <c r="M48" i="2"/>
  <c r="M49" i="2"/>
  <c r="M50" i="2"/>
  <c r="K44" i="2"/>
  <c r="L48" i="2"/>
  <c r="L49" i="2"/>
  <c r="L50" i="2"/>
  <c r="J44" i="2"/>
  <c r="K48" i="2"/>
  <c r="K49" i="2"/>
  <c r="K50" i="2"/>
  <c r="I44" i="2"/>
  <c r="J48" i="2"/>
  <c r="J49" i="2"/>
  <c r="J50" i="2"/>
  <c r="H44" i="2"/>
  <c r="I48" i="2"/>
  <c r="I49" i="2"/>
  <c r="I50" i="2"/>
  <c r="G44" i="2"/>
  <c r="H48" i="2"/>
  <c r="H49" i="2"/>
  <c r="H50" i="2"/>
  <c r="F44" i="2"/>
  <c r="G48" i="2"/>
  <c r="G49" i="2"/>
  <c r="G50" i="2"/>
  <c r="E44" i="2"/>
  <c r="F48" i="2"/>
  <c r="F49" i="2"/>
  <c r="F50" i="2"/>
  <c r="D44" i="2"/>
  <c r="E48" i="2"/>
  <c r="E49" i="2"/>
  <c r="E50" i="2"/>
  <c r="C44" i="2"/>
  <c r="D48" i="2"/>
  <c r="D49" i="2"/>
  <c r="D50" i="2"/>
  <c r="B44" i="2"/>
  <c r="C48" i="2"/>
  <c r="C49" i="2"/>
  <c r="C50" i="2"/>
  <c r="V47" i="2"/>
  <c r="U45" i="2"/>
  <c r="U46" i="2"/>
  <c r="U47" i="2"/>
  <c r="T45" i="2"/>
  <c r="T46" i="2"/>
  <c r="T47" i="2"/>
  <c r="S45" i="2"/>
  <c r="S46" i="2"/>
  <c r="S47" i="2"/>
  <c r="R45" i="2"/>
  <c r="R46" i="2"/>
  <c r="R47" i="2"/>
  <c r="Q45" i="2"/>
  <c r="Q46" i="2"/>
  <c r="Q47" i="2"/>
  <c r="P45" i="2"/>
  <c r="P46" i="2"/>
  <c r="P47" i="2"/>
  <c r="O45" i="2"/>
  <c r="O46" i="2"/>
  <c r="O47" i="2"/>
  <c r="N45" i="2"/>
  <c r="N46" i="2"/>
  <c r="N47" i="2"/>
  <c r="M45" i="2"/>
  <c r="M46" i="2"/>
  <c r="M47" i="2"/>
  <c r="L45" i="2"/>
  <c r="L46" i="2"/>
  <c r="L47" i="2"/>
  <c r="K45" i="2"/>
  <c r="K46" i="2"/>
  <c r="K47" i="2"/>
  <c r="J45" i="2"/>
  <c r="J46" i="2"/>
  <c r="J47" i="2"/>
  <c r="I45" i="2"/>
  <c r="I46" i="2"/>
  <c r="I47" i="2"/>
  <c r="H45" i="2"/>
  <c r="H46" i="2"/>
  <c r="H47" i="2"/>
  <c r="G45" i="2"/>
  <c r="G46" i="2"/>
  <c r="G47" i="2"/>
  <c r="F45" i="2"/>
  <c r="F46" i="2"/>
  <c r="F47" i="2"/>
  <c r="E45" i="2"/>
  <c r="E46" i="2"/>
  <c r="E47" i="2"/>
  <c r="D45" i="2"/>
  <c r="D46" i="2"/>
  <c r="D47" i="2"/>
  <c r="C45" i="2"/>
  <c r="C46" i="2"/>
  <c r="C47" i="2"/>
  <c r="B43" i="2"/>
  <c r="C43" i="2"/>
  <c r="D43" i="2"/>
  <c r="E43" i="2"/>
  <c r="F43" i="2"/>
  <c r="G43" i="2"/>
  <c r="H43" i="2"/>
  <c r="I43" i="2"/>
  <c r="J43" i="2"/>
  <c r="K43" i="2"/>
  <c r="L43" i="2"/>
  <c r="M43" i="2"/>
  <c r="N43" i="2"/>
  <c r="O43" i="2"/>
  <c r="P43" i="2"/>
  <c r="Q43" i="2"/>
  <c r="R43" i="2"/>
  <c r="S43" i="2"/>
  <c r="T43" i="2"/>
  <c r="U43" i="2"/>
  <c r="B42" i="2"/>
  <c r="C42" i="2"/>
  <c r="D42" i="2"/>
  <c r="E42" i="2"/>
  <c r="F42" i="2"/>
  <c r="G42" i="2"/>
  <c r="H42" i="2"/>
  <c r="I42" i="2"/>
  <c r="J42" i="2"/>
  <c r="K42" i="2"/>
  <c r="L42" i="2"/>
  <c r="M42" i="2"/>
  <c r="N42" i="2"/>
  <c r="O42" i="2"/>
  <c r="P42" i="2"/>
  <c r="Q42" i="2"/>
  <c r="R42" i="2"/>
  <c r="S42" i="2"/>
  <c r="T42" i="2"/>
  <c r="U42" i="2"/>
  <c r="V42" i="2"/>
  <c r="B39" i="2"/>
  <c r="C39" i="2"/>
  <c r="D39" i="2"/>
  <c r="E39" i="2"/>
  <c r="F39" i="2"/>
  <c r="G39" i="2"/>
  <c r="H39" i="2"/>
  <c r="I39" i="2"/>
  <c r="J39" i="2"/>
  <c r="K37" i="2"/>
  <c r="K38" i="2"/>
  <c r="K39" i="2"/>
  <c r="P39" i="2"/>
  <c r="Q39" i="2"/>
  <c r="R39" i="2"/>
  <c r="S39" i="2"/>
  <c r="T39" i="2"/>
  <c r="B37" i="2"/>
  <c r="B38" i="2"/>
  <c r="C37" i="2"/>
  <c r="C38" i="2"/>
  <c r="D37" i="2"/>
  <c r="D38" i="2"/>
  <c r="E37" i="2"/>
  <c r="E38" i="2"/>
  <c r="F37" i="2"/>
  <c r="F38" i="2"/>
  <c r="G37" i="2"/>
  <c r="G38" i="2"/>
  <c r="H37" i="2"/>
  <c r="H38" i="2"/>
  <c r="I37" i="2"/>
  <c r="I38" i="2"/>
  <c r="J37" i="2"/>
  <c r="J38" i="2"/>
  <c r="P37" i="2"/>
  <c r="P38" i="2"/>
  <c r="Q37" i="2"/>
  <c r="Q38" i="2"/>
  <c r="R37" i="2"/>
  <c r="R38" i="2"/>
  <c r="S37" i="2"/>
  <c r="S38" i="2"/>
  <c r="T37" i="2"/>
  <c r="T38" i="2"/>
  <c r="L37" i="2"/>
  <c r="M37" i="2"/>
  <c r="N37" i="2"/>
  <c r="O37" i="2"/>
  <c r="U37" i="2"/>
  <c r="V37" i="2"/>
  <c r="V13" i="2"/>
  <c r="V14" i="2"/>
  <c r="V33" i="2"/>
  <c r="U13" i="2"/>
  <c r="U14" i="2"/>
  <c r="U33" i="2"/>
  <c r="T13" i="2"/>
  <c r="T14" i="2"/>
  <c r="T33" i="2"/>
  <c r="S13" i="2"/>
  <c r="S14" i="2"/>
  <c r="S33" i="2"/>
  <c r="R13" i="2"/>
  <c r="R14" i="2"/>
  <c r="R33" i="2"/>
  <c r="Q13" i="2"/>
  <c r="Q14" i="2"/>
  <c r="Q33" i="2"/>
  <c r="P13" i="2"/>
  <c r="P14" i="2"/>
  <c r="P33" i="2"/>
  <c r="O13" i="2"/>
  <c r="O14" i="2"/>
  <c r="O33" i="2"/>
  <c r="N13" i="2"/>
  <c r="N14" i="2"/>
  <c r="N33" i="2"/>
  <c r="M13" i="2"/>
  <c r="M14" i="2"/>
  <c r="M33" i="2"/>
  <c r="L13" i="2"/>
  <c r="L14" i="2"/>
  <c r="L33" i="2"/>
  <c r="K13" i="2"/>
  <c r="K14" i="2"/>
  <c r="K33" i="2"/>
  <c r="J13" i="2"/>
  <c r="J14" i="2"/>
  <c r="J33" i="2"/>
  <c r="I13" i="2"/>
  <c r="I14" i="2"/>
  <c r="I33" i="2"/>
  <c r="H13" i="2"/>
  <c r="H14" i="2"/>
  <c r="H33" i="2"/>
  <c r="G13" i="2"/>
  <c r="G14" i="2"/>
  <c r="G33" i="2"/>
  <c r="F13" i="2"/>
  <c r="F14" i="2"/>
  <c r="F33" i="2"/>
  <c r="E13" i="2"/>
  <c r="E14" i="2"/>
  <c r="E33" i="2"/>
  <c r="D13" i="2"/>
  <c r="D14" i="2"/>
  <c r="D33" i="2"/>
  <c r="C13" i="2"/>
  <c r="C14" i="2"/>
  <c r="C33" i="2"/>
  <c r="U4" i="2"/>
  <c r="V32" i="2"/>
  <c r="T4" i="2"/>
  <c r="U18" i="2"/>
  <c r="T5" i="2"/>
  <c r="U19" i="2"/>
  <c r="U6" i="2"/>
  <c r="T6" i="2"/>
  <c r="U20" i="2"/>
  <c r="U32" i="2"/>
  <c r="S4" i="2"/>
  <c r="T18" i="2"/>
  <c r="S5" i="2"/>
  <c r="T19" i="2"/>
  <c r="S6" i="2"/>
  <c r="T20" i="2"/>
  <c r="T32" i="2"/>
  <c r="R4" i="2"/>
  <c r="S18" i="2"/>
  <c r="R5" i="2"/>
  <c r="S19" i="2"/>
  <c r="R6" i="2"/>
  <c r="S20" i="2"/>
  <c r="S32" i="2"/>
  <c r="Q4" i="2"/>
  <c r="R18" i="2"/>
  <c r="Q5" i="2"/>
  <c r="R19" i="2"/>
  <c r="Q6" i="2"/>
  <c r="R20" i="2"/>
  <c r="R32" i="2"/>
  <c r="P4" i="2"/>
  <c r="Q18" i="2"/>
  <c r="P5" i="2"/>
  <c r="Q19" i="2"/>
  <c r="P6" i="2"/>
  <c r="Q20" i="2"/>
  <c r="Q32" i="2"/>
  <c r="O4" i="2"/>
  <c r="P18" i="2"/>
  <c r="O5" i="2"/>
  <c r="P19" i="2"/>
  <c r="O6" i="2"/>
  <c r="P20" i="2"/>
  <c r="P32" i="2"/>
  <c r="N4" i="2"/>
  <c r="O18" i="2"/>
  <c r="N5" i="2"/>
  <c r="O19" i="2"/>
  <c r="N6" i="2"/>
  <c r="O20" i="2"/>
  <c r="O32" i="2"/>
  <c r="M4" i="2"/>
  <c r="N18" i="2"/>
  <c r="M5" i="2"/>
  <c r="N19" i="2"/>
  <c r="M6" i="2"/>
  <c r="N20" i="2"/>
  <c r="N32" i="2"/>
  <c r="L4" i="2"/>
  <c r="M18" i="2"/>
  <c r="L5" i="2"/>
  <c r="M19" i="2"/>
  <c r="L6" i="2"/>
  <c r="M20" i="2"/>
  <c r="M32" i="2"/>
  <c r="K4" i="2"/>
  <c r="L18" i="2"/>
  <c r="K5" i="2"/>
  <c r="L19" i="2"/>
  <c r="K6" i="2"/>
  <c r="L20" i="2"/>
  <c r="L32" i="2"/>
  <c r="J4" i="2"/>
  <c r="K18" i="2"/>
  <c r="J5" i="2"/>
  <c r="K19" i="2"/>
  <c r="J6" i="2"/>
  <c r="K20" i="2"/>
  <c r="K32" i="2"/>
  <c r="I4" i="2"/>
  <c r="J18" i="2"/>
  <c r="I5" i="2"/>
  <c r="J19" i="2"/>
  <c r="I6" i="2"/>
  <c r="J20" i="2"/>
  <c r="J32" i="2"/>
  <c r="H4" i="2"/>
  <c r="I18" i="2"/>
  <c r="H5" i="2"/>
  <c r="I19" i="2"/>
  <c r="H6" i="2"/>
  <c r="I20" i="2"/>
  <c r="I32" i="2"/>
  <c r="G4" i="2"/>
  <c r="H18" i="2"/>
  <c r="G5" i="2"/>
  <c r="H19" i="2"/>
  <c r="G6" i="2"/>
  <c r="H20" i="2"/>
  <c r="H32" i="2"/>
  <c r="F4" i="2"/>
  <c r="G18" i="2"/>
  <c r="F5" i="2"/>
  <c r="G19" i="2"/>
  <c r="F6" i="2"/>
  <c r="G20" i="2"/>
  <c r="G32" i="2"/>
  <c r="E4" i="2"/>
  <c r="F18" i="2"/>
  <c r="E5" i="2"/>
  <c r="F19" i="2"/>
  <c r="E6" i="2"/>
  <c r="F20" i="2"/>
  <c r="F32" i="2"/>
  <c r="D4" i="2"/>
  <c r="E18" i="2"/>
  <c r="D5" i="2"/>
  <c r="E19" i="2"/>
  <c r="D6" i="2"/>
  <c r="E20" i="2"/>
  <c r="E32" i="2"/>
  <c r="C4" i="2"/>
  <c r="D18" i="2"/>
  <c r="C5" i="2"/>
  <c r="D19" i="2"/>
  <c r="C6" i="2"/>
  <c r="D20" i="2"/>
  <c r="D32" i="2"/>
  <c r="B4" i="2"/>
  <c r="C18" i="2"/>
  <c r="B5" i="2"/>
  <c r="C19" i="2"/>
  <c r="B6" i="2"/>
  <c r="C20" i="2"/>
  <c r="C32" i="2"/>
  <c r="V15" i="2"/>
  <c r="V31" i="2"/>
  <c r="U15" i="2"/>
  <c r="U31" i="2"/>
  <c r="T15" i="2"/>
  <c r="T31" i="2"/>
  <c r="S15" i="2"/>
  <c r="S31" i="2"/>
  <c r="R15" i="2"/>
  <c r="R31" i="2"/>
  <c r="Q15" i="2"/>
  <c r="Q31" i="2"/>
  <c r="P15" i="2"/>
  <c r="P31" i="2"/>
  <c r="O15" i="2"/>
  <c r="O31" i="2"/>
  <c r="N15" i="2"/>
  <c r="N31" i="2"/>
  <c r="M15" i="2"/>
  <c r="M31" i="2"/>
  <c r="L15" i="2"/>
  <c r="L31" i="2"/>
  <c r="K15" i="2"/>
  <c r="K31" i="2"/>
  <c r="J15" i="2"/>
  <c r="J31" i="2"/>
  <c r="I15" i="2"/>
  <c r="I31" i="2"/>
  <c r="H15" i="2"/>
  <c r="H31" i="2"/>
  <c r="G15" i="2"/>
  <c r="G31" i="2"/>
  <c r="F15" i="2"/>
  <c r="F31" i="2"/>
  <c r="E15" i="2"/>
  <c r="E31" i="2"/>
  <c r="D15" i="2"/>
  <c r="D31" i="2"/>
  <c r="C15" i="2"/>
  <c r="C31" i="2"/>
  <c r="V29" i="2"/>
  <c r="U29" i="2"/>
  <c r="T29" i="2"/>
  <c r="S29" i="2"/>
  <c r="R29" i="2"/>
  <c r="Q29" i="2"/>
  <c r="P29" i="2"/>
  <c r="O29" i="2"/>
  <c r="N29" i="2"/>
  <c r="M29" i="2"/>
  <c r="L29" i="2"/>
  <c r="K29" i="2"/>
  <c r="J29" i="2"/>
  <c r="I29" i="2"/>
  <c r="H29" i="2"/>
  <c r="G29" i="2"/>
  <c r="F29" i="2"/>
  <c r="E29" i="2"/>
  <c r="D29" i="2"/>
  <c r="C29" i="2"/>
  <c r="V17" i="2"/>
  <c r="V16" i="2"/>
  <c r="U5" i="2"/>
  <c r="V6" i="2"/>
  <c r="V26" i="2"/>
  <c r="V27" i="2"/>
  <c r="U17" i="2"/>
  <c r="U16" i="2"/>
  <c r="U26" i="2"/>
  <c r="U27" i="2"/>
  <c r="T17" i="2"/>
  <c r="T16" i="2"/>
  <c r="T26" i="2"/>
  <c r="T27" i="2"/>
  <c r="S17" i="2"/>
  <c r="S16" i="2"/>
  <c r="S26" i="2"/>
  <c r="S27" i="2"/>
  <c r="R17" i="2"/>
  <c r="R16" i="2"/>
  <c r="R26" i="2"/>
  <c r="R27" i="2"/>
  <c r="Q17" i="2"/>
  <c r="Q16" i="2"/>
  <c r="Q26" i="2"/>
  <c r="Q27" i="2"/>
  <c r="P11" i="2"/>
  <c r="P25" i="2"/>
  <c r="P17" i="2"/>
  <c r="P16" i="2"/>
  <c r="P26" i="2"/>
  <c r="P27" i="2"/>
  <c r="O11" i="2"/>
  <c r="O25" i="2"/>
  <c r="O17" i="2"/>
  <c r="O16" i="2"/>
  <c r="O26" i="2"/>
  <c r="O27" i="2"/>
  <c r="N11" i="2"/>
  <c r="N25" i="2"/>
  <c r="N17" i="2"/>
  <c r="N16" i="2"/>
  <c r="N26" i="2"/>
  <c r="N27" i="2"/>
  <c r="M11" i="2"/>
  <c r="M25" i="2"/>
  <c r="M17" i="2"/>
  <c r="M16" i="2"/>
  <c r="M26" i="2"/>
  <c r="M27" i="2"/>
  <c r="L11" i="2"/>
  <c r="L25" i="2"/>
  <c r="L17" i="2"/>
  <c r="L16" i="2"/>
  <c r="L26" i="2"/>
  <c r="L27" i="2"/>
  <c r="K11" i="2"/>
  <c r="K25" i="2"/>
  <c r="K17" i="2"/>
  <c r="K16" i="2"/>
  <c r="K26" i="2"/>
  <c r="K27" i="2"/>
  <c r="J11" i="2"/>
  <c r="J25" i="2"/>
  <c r="J17" i="2"/>
  <c r="J16" i="2"/>
  <c r="J26" i="2"/>
  <c r="J27" i="2"/>
  <c r="I11" i="2"/>
  <c r="I25" i="2"/>
  <c r="I17" i="2"/>
  <c r="I16" i="2"/>
  <c r="I26" i="2"/>
  <c r="I27" i="2"/>
  <c r="H11" i="2"/>
  <c r="H25" i="2"/>
  <c r="H17" i="2"/>
  <c r="H16" i="2"/>
  <c r="H26" i="2"/>
  <c r="H27" i="2"/>
  <c r="G11" i="2"/>
  <c r="G25" i="2"/>
  <c r="G17" i="2"/>
  <c r="G16" i="2"/>
  <c r="G26" i="2"/>
  <c r="G27" i="2"/>
  <c r="F11" i="2"/>
  <c r="F25" i="2"/>
  <c r="F17" i="2"/>
  <c r="F16" i="2"/>
  <c r="F26" i="2"/>
  <c r="F27" i="2"/>
  <c r="E11" i="2"/>
  <c r="E25" i="2"/>
  <c r="E17" i="2"/>
  <c r="E16" i="2"/>
  <c r="E26" i="2"/>
  <c r="E27" i="2"/>
  <c r="D11" i="2"/>
  <c r="D25" i="2"/>
  <c r="D17" i="2"/>
  <c r="D16" i="2"/>
  <c r="D26" i="2"/>
  <c r="D27" i="2"/>
  <c r="C11" i="2"/>
  <c r="C25" i="2"/>
  <c r="C17" i="2"/>
  <c r="C16" i="2"/>
  <c r="C26" i="2"/>
  <c r="C27" i="2"/>
  <c r="V22" i="2"/>
  <c r="V23" i="2"/>
  <c r="U22" i="2"/>
  <c r="U23" i="2"/>
  <c r="T22" i="2"/>
  <c r="T23" i="2"/>
  <c r="S22" i="2"/>
  <c r="S23" i="2"/>
  <c r="R22" i="2"/>
  <c r="R23" i="2"/>
  <c r="Q22" i="2"/>
  <c r="Q23" i="2"/>
  <c r="P22" i="2"/>
  <c r="P23" i="2"/>
  <c r="O22" i="2"/>
  <c r="O23" i="2"/>
  <c r="N22" i="2"/>
  <c r="N23" i="2"/>
  <c r="M22" i="2"/>
  <c r="M23" i="2"/>
  <c r="L22" i="2"/>
  <c r="L23" i="2"/>
  <c r="K22" i="2"/>
  <c r="K23" i="2"/>
  <c r="J22" i="2"/>
  <c r="J23" i="2"/>
  <c r="I22" i="2"/>
  <c r="I23" i="2"/>
  <c r="H22" i="2"/>
  <c r="H23" i="2"/>
  <c r="G22" i="2"/>
  <c r="G23" i="2"/>
  <c r="F22" i="2"/>
  <c r="F23" i="2"/>
  <c r="E22" i="2"/>
  <c r="E23" i="2"/>
  <c r="D22" i="2"/>
  <c r="D23" i="2"/>
  <c r="C22" i="2"/>
  <c r="C23" i="2"/>
  <c r="V4" i="2"/>
  <c r="V11" i="2"/>
  <c r="U11" i="2"/>
  <c r="T11" i="2"/>
  <c r="S11" i="2"/>
  <c r="R11" i="2"/>
  <c r="Q11" i="2"/>
  <c r="V7" i="2"/>
  <c r="U7" i="2"/>
  <c r="T7" i="2"/>
  <c r="S7" i="2"/>
  <c r="R7" i="2"/>
  <c r="Q7" i="2"/>
  <c r="P7" i="2"/>
  <c r="O7" i="2"/>
  <c r="N7" i="2"/>
  <c r="M7" i="2"/>
  <c r="L7" i="2"/>
  <c r="K7" i="2"/>
  <c r="J7" i="2"/>
  <c r="I7" i="2"/>
  <c r="H7" i="2"/>
  <c r="G7" i="2"/>
  <c r="F7" i="2"/>
  <c r="E7" i="2"/>
  <c r="D7" i="2"/>
  <c r="C7" i="2"/>
  <c r="B7" i="2"/>
  <c r="V5" i="2"/>
</calcChain>
</file>

<file path=xl/comments1.xml><?xml version="1.0" encoding="utf-8"?>
<comments xmlns="http://schemas.openxmlformats.org/spreadsheetml/2006/main">
  <authors>
    <author>econgrad</author>
  </authors>
  <commentList>
    <comment ref="K4" authorId="0">
      <text>
        <r>
          <rPr>
            <b/>
            <sz val="8"/>
            <color indexed="81"/>
            <rFont val="Tahoma"/>
          </rPr>
          <t>September</t>
        </r>
      </text>
    </comment>
    <comment ref="K5" authorId="0">
      <text>
        <r>
          <rPr>
            <b/>
            <sz val="8"/>
            <color indexed="81"/>
            <rFont val="Tahoma"/>
          </rPr>
          <t>September</t>
        </r>
      </text>
    </comment>
    <comment ref="K6" authorId="0">
      <text>
        <r>
          <rPr>
            <b/>
            <sz val="8"/>
            <color indexed="81"/>
            <rFont val="Tahoma"/>
          </rPr>
          <t>September</t>
        </r>
      </text>
    </comment>
  </commentList>
</comments>
</file>

<file path=xl/comments2.xml><?xml version="1.0" encoding="utf-8"?>
<comments xmlns="http://schemas.openxmlformats.org/spreadsheetml/2006/main">
  <authors>
    <author>Prognoz 5</author>
  </authors>
  <commentList>
    <comment ref="A2" authorId="0">
      <text>
        <r>
          <rPr>
            <sz val="10"/>
            <rFont val="Arial"/>
          </rPr>
          <t xml:space="preserve">Country and Group: Chile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Chile http://dsbb.imf.org/Applications/web/sddscountrycategorylist/?strcode=CHL </t>
        </r>
      </text>
    </comment>
    <comment ref="A3" authorId="0">
      <text>
        <r>
          <rPr>
            <sz val="10"/>
            <rFont val="Arial"/>
          </rPr>
          <t xml:space="preserve">Country and Group: Argentina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Argentina http://dsbb.imf.org/Applications/web/sddscountrycategorylist/?strcode=ARG </t>
        </r>
      </text>
    </comment>
    <comment ref="A4" authorId="0">
      <text>
        <r>
          <rPr>
            <sz val="10"/>
            <rFont val="Arial"/>
          </rPr>
          <t xml:space="preserve">Country and Group: Argentina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Argentina http://dsbb.imf.org/Applications/web/sddscountrycategorylist/?strcode=ARG </t>
        </r>
      </text>
    </comment>
    <comment ref="A5" authorId="0">
      <text>
        <r>
          <rPr>
            <sz val="10"/>
            <rFont val="Arial"/>
          </rPr>
          <t xml:space="preserve">Country and Group: Argentina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Argentina http://dsbb.imf.org/Applications/web/sddscountrycategorylist/?strcode=ARG </t>
        </r>
      </text>
    </comment>
    <comment ref="A6" authorId="0">
      <text>
        <r>
          <rPr>
            <sz val="10"/>
            <rFont val="Arial"/>
          </rPr>
          <t xml:space="preserve">Country and Group: Brazil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Brazil http://dsbb.imf.org/Applications/web/sddscountrycategorylist/?strcode=BRA </t>
        </r>
      </text>
    </comment>
    <comment ref="A7" authorId="0">
      <text>
        <r>
          <rPr>
            <sz val="10"/>
            <rFont val="Arial"/>
          </rPr>
          <t xml:space="preserve">Country and Group: Brazil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Brazil http://dsbb.imf.org/Applications/web/sddscountrycategorylist/?strcode=BRA </t>
        </r>
      </text>
    </comment>
    <comment ref="A8" authorId="0">
      <text>
        <r>
          <rPr>
            <sz val="10"/>
            <rFont val="Arial"/>
          </rPr>
          <t xml:space="preserve">Country and Group: Brazil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Brazil http://dsbb.imf.org/Applications/web/sddscountrycategorylist/?strcode=BRA </t>
        </r>
      </text>
    </comment>
    <comment ref="A9" authorId="0">
      <text>
        <r>
          <rPr>
            <sz val="10"/>
            <rFont val="Arial"/>
          </rPr>
          <t xml:space="preserve">Country and Group: Brazil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Brazil http://dsbb.imf.org/Applications/web/sddscountrycategorylist/?strcode=BRA </t>
        </r>
      </text>
    </comment>
    <comment ref="A10" authorId="0">
      <text>
        <r>
          <rPr>
            <sz val="10"/>
            <rFont val="Arial"/>
          </rPr>
          <t xml:space="preserve">Country and Group: Chile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Chile http://dsbb.imf.org/Applications/web/sddscountrycategorylist/?strcode=CHL </t>
        </r>
      </text>
    </comment>
    <comment ref="A11" authorId="0">
      <text>
        <r>
          <rPr>
            <sz val="10"/>
            <rFont val="Arial"/>
          </rPr>
          <t xml:space="preserve">Country and Group: Chile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Chile http://dsbb.imf.org/Applications/web/sddscountrycategorylist/?strcode=CHL </t>
        </r>
      </text>
    </comment>
    <comment ref="A12" authorId="0">
      <text>
        <r>
          <rPr>
            <sz val="10"/>
            <rFont val="Arial"/>
          </rPr>
          <t xml:space="preserve">Country and Group: Chile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Chile http://dsbb.imf.org/Applications/web/sddscountrycategorylist/?strcode=CHL </t>
        </r>
      </text>
    </comment>
    <comment ref="A13" authorId="0">
      <text>
        <r>
          <rPr>
            <sz val="10"/>
            <rFont val="Arial"/>
          </rPr>
          <t xml:space="preserve">Country and Group: Chile
Quality comments
For additional country metadata please refer to link below: Special Data Dissemination Standard (SDDS) Established to guide IMF members that have, or that might seek, access to international capital markets in the provision of their economic and financial data to the public. 
SDDS Chile http://dsbb.imf.org/Applications/web/sddscountrycategorylist/?strcode=CHL </t>
        </r>
      </text>
    </comment>
  </commentList>
</comments>
</file>

<file path=xl/sharedStrings.xml><?xml version="1.0" encoding="utf-8"?>
<sst xmlns="http://schemas.openxmlformats.org/spreadsheetml/2006/main" count="465" uniqueCount="387">
  <si>
    <t>Debt Dynamics for Argentina, 1993--2013</t>
  </si>
  <si>
    <t xml:space="preserve">  (% of GNP)</t>
  </si>
  <si>
    <t>Stock of debt</t>
  </si>
  <si>
    <t xml:space="preserve">  Domestic</t>
  </si>
  <si>
    <t xml:space="preserve">  External</t>
  </si>
  <si>
    <t>% of Foreign Debt</t>
  </si>
  <si>
    <t>Debt dynamics</t>
  </si>
  <si>
    <t>Change in debt</t>
  </si>
  <si>
    <t>Interest payments</t>
  </si>
  <si>
    <t>Primary balance</t>
  </si>
  <si>
    <t>Seigniorage</t>
  </si>
  <si>
    <t>Other items</t>
  </si>
  <si>
    <t xml:space="preserve">   Privatization</t>
  </si>
  <si>
    <t>Growth effect</t>
  </si>
  <si>
    <t>Inflation effect</t>
  </si>
  <si>
    <t>Revaluation effect</t>
  </si>
  <si>
    <t>Effective interest cost</t>
  </si>
  <si>
    <t>As a percentage of debt</t>
  </si>
  <si>
    <t>Actual change in debt</t>
  </si>
  <si>
    <t>Predicted change in debt</t>
  </si>
  <si>
    <t>Residual</t>
  </si>
  <si>
    <t>Sum of standard items</t>
  </si>
  <si>
    <t>Sum of extra items</t>
  </si>
  <si>
    <t>std. budget deficit</t>
  </si>
  <si>
    <t>Calculations for tables:</t>
  </si>
  <si>
    <t>Domestic debt  (m.pesos)</t>
  </si>
  <si>
    <t>External debt (m.pesos)</t>
  </si>
  <si>
    <t>Total debt (m.pesos)</t>
  </si>
  <si>
    <t>Nominal GDP (t pesos, purch. prices)</t>
  </si>
  <si>
    <t>Real GDP (t, 1993 pesos)</t>
  </si>
  <si>
    <t>Nominal GDP (m pesos)</t>
  </si>
  <si>
    <t>Real GDP (m pesos)</t>
  </si>
  <si>
    <t>GDP deflator (1993=1)</t>
  </si>
  <si>
    <t>Real GDP growth</t>
  </si>
  <si>
    <t xml:space="preserve">   decimal</t>
  </si>
  <si>
    <t xml:space="preserve">   gross</t>
  </si>
  <si>
    <t>Inflation</t>
  </si>
  <si>
    <t>Revenue (m. pesos)</t>
  </si>
  <si>
    <t xml:space="preserve">   Nonprivatization</t>
  </si>
  <si>
    <t>Expenditure</t>
  </si>
  <si>
    <t xml:space="preserve">   Interest</t>
  </si>
  <si>
    <t xml:space="preserve">   Primary</t>
  </si>
  <si>
    <t>Monetary base (m. pesos)</t>
  </si>
  <si>
    <t>Exchange rates</t>
  </si>
  <si>
    <t xml:space="preserve">  pesos/$ (eop)</t>
  </si>
  <si>
    <t xml:space="preserve">  pesos/$ (ave)</t>
  </si>
  <si>
    <t>Percentage change of the exchange rate inputs into debt dynamics</t>
  </si>
  <si>
    <t>[S(end)-S(ave)]/S(end)</t>
  </si>
  <si>
    <t>[S(ave)-S(beg)]/S(beg)</t>
  </si>
  <si>
    <t>ARGENTINA MINISTRY OF ECONOMY</t>
  </si>
  <si>
    <t>TABLE A6.11</t>
  </si>
  <si>
    <t>Total Public Sector Debt by instrument and type of term</t>
  </si>
  <si>
    <t>In millions of pesos</t>
  </si>
  <si>
    <t>End of:</t>
  </si>
  <si>
    <t>03-31-01</t>
  </si>
  <si>
    <t>06-30-01</t>
  </si>
  <si>
    <t xml:space="preserve"> 30-09-01</t>
  </si>
  <si>
    <t>12-31-01</t>
  </si>
  <si>
    <t xml:space="preserve"> 31-03-02</t>
  </si>
  <si>
    <t xml:space="preserve"> 30-06-02</t>
  </si>
  <si>
    <t xml:space="preserve"> 30-09-02</t>
  </si>
  <si>
    <t>03-31-02</t>
  </si>
  <si>
    <t>06-30-02</t>
  </si>
  <si>
    <t>12-31-02</t>
  </si>
  <si>
    <t xml:space="preserve"> 31-03-03</t>
  </si>
  <si>
    <t xml:space="preserve"> 30-06-03</t>
  </si>
  <si>
    <t xml:space="preserve"> 30-09-03</t>
  </si>
  <si>
    <t>12-31-03</t>
  </si>
  <si>
    <t xml:space="preserve"> 31-03-04</t>
  </si>
  <si>
    <t xml:space="preserve"> 30-06-04</t>
  </si>
  <si>
    <t xml:space="preserve"> 30-09-04</t>
  </si>
  <si>
    <t>12-31-04</t>
  </si>
  <si>
    <t xml:space="preserve"> 31-03-05</t>
  </si>
  <si>
    <t xml:space="preserve"> 30-06-05</t>
  </si>
  <si>
    <t xml:space="preserve"> 30-09-05</t>
  </si>
  <si>
    <t>12-31-05</t>
  </si>
  <si>
    <t xml:space="preserve"> 31-03-06</t>
  </si>
  <si>
    <t xml:space="preserve"> 30-06-06</t>
  </si>
  <si>
    <t xml:space="preserve"> 30-09-06</t>
  </si>
  <si>
    <t>12-31-06</t>
  </si>
  <si>
    <t xml:space="preserve"> 31-03-07</t>
  </si>
  <si>
    <t xml:space="preserve"> 30-06-07</t>
  </si>
  <si>
    <t xml:space="preserve"> 30-09-07</t>
  </si>
  <si>
    <t>12-31-07</t>
  </si>
  <si>
    <t xml:space="preserve"> 31-03-08</t>
  </si>
  <si>
    <t xml:space="preserve"> 30-06-08</t>
  </si>
  <si>
    <t xml:space="preserve"> 30-09-08</t>
  </si>
  <si>
    <t>12-31-08</t>
  </si>
  <si>
    <t xml:space="preserve"> 31-03-09</t>
  </si>
  <si>
    <t xml:space="preserve"> 30-06-09</t>
  </si>
  <si>
    <t xml:space="preserve"> 30-09-09</t>
  </si>
  <si>
    <t>12-31-09</t>
  </si>
  <si>
    <t xml:space="preserve"> 31-03-10</t>
  </si>
  <si>
    <t xml:space="preserve"> 30-06-10</t>
  </si>
  <si>
    <t xml:space="preserve"> 30-09-10</t>
  </si>
  <si>
    <t>12-31-10</t>
  </si>
  <si>
    <t xml:space="preserve"> 31-03-11</t>
  </si>
  <si>
    <t xml:space="preserve"> 30-06-11</t>
  </si>
  <si>
    <t xml:space="preserve"> 30-09-11</t>
  </si>
  <si>
    <t>12-31-11</t>
  </si>
  <si>
    <t xml:space="preserve"> 31-03-12</t>
  </si>
  <si>
    <t xml:space="preserve"> 30-06-12</t>
  </si>
  <si>
    <t xml:space="preserve"> 30-09-12</t>
  </si>
  <si>
    <t>03-31-12</t>
  </si>
  <si>
    <t>06-30-12</t>
  </si>
  <si>
    <t>12-31-12</t>
  </si>
  <si>
    <t xml:space="preserve"> 31-03-13</t>
  </si>
  <si>
    <t xml:space="preserve"> 30-06-13</t>
  </si>
  <si>
    <t xml:space="preserve"> 30-09-13</t>
  </si>
  <si>
    <t>03-31-13</t>
  </si>
  <si>
    <t>06-30-13</t>
  </si>
  <si>
    <t>12-31-13</t>
  </si>
  <si>
    <t xml:space="preserve"> 31-03-14</t>
  </si>
  <si>
    <t xml:space="preserve"> 30-06-14</t>
  </si>
  <si>
    <t xml:space="preserve"> 30-09-14</t>
  </si>
  <si>
    <t>03-31-14</t>
  </si>
  <si>
    <t>Bilateral</t>
  </si>
  <si>
    <t>Paris Club</t>
  </si>
  <si>
    <t>Other bilateral agencies</t>
  </si>
  <si>
    <t>Multilateral</t>
  </si>
  <si>
    <t>IBRD</t>
  </si>
  <si>
    <t>IDB</t>
  </si>
  <si>
    <t>FONPLATA</t>
  </si>
  <si>
    <t>FIDA</t>
  </si>
  <si>
    <t>CAF</t>
  </si>
  <si>
    <t>EIB</t>
  </si>
  <si>
    <t>IMF</t>
  </si>
  <si>
    <r>
      <t xml:space="preserve">Other Creditors </t>
    </r>
    <r>
      <rPr>
        <sz val="10"/>
        <rFont val="Arial"/>
      </rPr>
      <t>(2)</t>
    </r>
  </si>
  <si>
    <t>other creditors</t>
  </si>
  <si>
    <t>Private banking</t>
  </si>
  <si>
    <t>Treasury Notes</t>
  </si>
  <si>
    <t>Treasury notes</t>
  </si>
  <si>
    <t>Loans (November 2001 Debt swap)</t>
  </si>
  <si>
    <t>loans</t>
  </si>
  <si>
    <t>Government Bonds and Securities</t>
  </si>
  <si>
    <t>securities</t>
  </si>
  <si>
    <t>In domestic currency</t>
  </si>
  <si>
    <t>In foreign currency</t>
  </si>
  <si>
    <t>MEDIUM AND LONG-TERM TRANSACTIONS</t>
  </si>
  <si>
    <t>long term</t>
  </si>
  <si>
    <r>
      <t xml:space="preserve">SHORT-TERM TRANSACTIONS </t>
    </r>
    <r>
      <rPr>
        <sz val="10"/>
        <rFont val="Arial"/>
      </rPr>
      <t>(3)</t>
    </r>
  </si>
  <si>
    <t>short term</t>
  </si>
  <si>
    <t>TOTAL DEBT</t>
  </si>
  <si>
    <t>net total</t>
  </si>
  <si>
    <t>Arrears (4)</t>
  </si>
  <si>
    <t>arrears</t>
  </si>
  <si>
    <t xml:space="preserve">       </t>
  </si>
  <si>
    <t xml:space="preserve">    Principal</t>
  </si>
  <si>
    <t xml:space="preserve">    Interest</t>
  </si>
  <si>
    <t>Financial Assets by Boden</t>
  </si>
  <si>
    <t>financial assets</t>
  </si>
  <si>
    <t xml:space="preserve">Assets by Provinces </t>
  </si>
  <si>
    <t xml:space="preserve">assets by provinces </t>
  </si>
  <si>
    <t>Total</t>
  </si>
  <si>
    <t xml:space="preserve">Domestic </t>
  </si>
  <si>
    <t>External</t>
  </si>
  <si>
    <t>(from MECON website in Spanish)</t>
  </si>
  <si>
    <r>
      <t xml:space="preserve">Total Public Sector Debt by instrument and type of term </t>
    </r>
    <r>
      <rPr>
        <sz val="10"/>
        <rFont val="Arial"/>
      </rPr>
      <t>(1)</t>
    </r>
  </si>
  <si>
    <t>SHORT-TERM TRANSACTIONS (3)</t>
  </si>
  <si>
    <t>Exchange rate (**)</t>
  </si>
  <si>
    <t>XII   PRIMARY SURPLUS W/O PRIVATIZATION</t>
  </si>
  <si>
    <t>XI    TOTAL PRIMARY SURPLUS (VI-X)</t>
  </si>
  <si>
    <t>X     PRIMARY EXPENSES (*)</t>
  </si>
  <si>
    <t>IX    SURPLUS BEFORE PRIVATIZATION</t>
  </si>
  <si>
    <t>VIII  OVERALL SURPLUS (VI-VII)</t>
  </si>
  <si>
    <t>VII   TOTAL EXPENSES</t>
  </si>
  <si>
    <t>VI    TOTAL INCOME</t>
  </si>
  <si>
    <t xml:space="preserve">          . Others</t>
  </si>
  <si>
    <t xml:space="preserve">          . Provinces and MCBA</t>
  </si>
  <si>
    <t xml:space="preserve">      - Financial Investment</t>
  </si>
  <si>
    <t xml:space="preserve">          . Other</t>
  </si>
  <si>
    <t xml:space="preserve">               … Miscellaneous</t>
  </si>
  <si>
    <t xml:space="preserve">               … Special Laws</t>
  </si>
  <si>
    <t xml:space="preserve">      - Capital Transfers</t>
  </si>
  <si>
    <t xml:space="preserve">      - Direct Real Investment</t>
  </si>
  <si>
    <t>V    CAPITAL OUTLAYS</t>
  </si>
  <si>
    <t xml:space="preserve">      - Others</t>
  </si>
  <si>
    <t xml:space="preserve">      - Privatizations</t>
  </si>
  <si>
    <t>IV   CAPITAL RESOURCES</t>
  </si>
  <si>
    <t>III   CURRENT SAVINGS (I-II)</t>
  </si>
  <si>
    <t xml:space="preserve">      - Deficit Operat. Empresas Públicas</t>
  </si>
  <si>
    <t xml:space="preserve">      - Other Expenses</t>
  </si>
  <si>
    <t xml:space="preserve">          . To the External Sector</t>
  </si>
  <si>
    <t xml:space="preserve">            .. Others</t>
  </si>
  <si>
    <t xml:space="preserve">            .. Universities</t>
  </si>
  <si>
    <t xml:space="preserve">               … Others</t>
  </si>
  <si>
    <t xml:space="preserve">               … Provincial Guarantee Agreement</t>
  </si>
  <si>
    <t xml:space="preserve">               …Shared Revenue</t>
  </si>
  <si>
    <t xml:space="preserve">            .. Provinces and MCBA</t>
  </si>
  <si>
    <t xml:space="preserve">          . To the Public Sector</t>
  </si>
  <si>
    <t xml:space="preserve">          . To the Private Sector</t>
  </si>
  <si>
    <t xml:space="preserve">      - Current Transfers</t>
  </si>
  <si>
    <t xml:space="preserve">      - Other Current Expenses</t>
  </si>
  <si>
    <t xml:space="preserve">      - Social Security Benefits</t>
  </si>
  <si>
    <t xml:space="preserve">          . Other Income</t>
  </si>
  <si>
    <t xml:space="preserve">            .. Interest on External Debt</t>
  </si>
  <si>
    <t xml:space="preserve">            .. Interest on Domestic Debt</t>
  </si>
  <si>
    <t xml:space="preserve">          . Interest</t>
  </si>
  <si>
    <t xml:space="preserve">      - Property Rentals</t>
  </si>
  <si>
    <t xml:space="preserve">          . Other Expenses</t>
  </si>
  <si>
    <t xml:space="preserve">          . Goods and Services</t>
  </si>
  <si>
    <t xml:space="preserve">          . Wages and Salaries</t>
  </si>
  <si>
    <t xml:space="preserve">       - Consumption and Operating Expenditures</t>
  </si>
  <si>
    <t xml:space="preserve"> II   CURRENT EXPENDITURE</t>
  </si>
  <si>
    <t xml:space="preserve">      - Superavit Operat. Empresas Públicas</t>
  </si>
  <si>
    <t xml:space="preserve">      - Other Income</t>
  </si>
  <si>
    <t xml:space="preserve">      - Property rentals</t>
  </si>
  <si>
    <t xml:space="preserve">      - Operating Income</t>
  </si>
  <si>
    <t xml:space="preserve">        - Government Sales of Goods and Services</t>
  </si>
  <si>
    <t xml:space="preserve">      - Non-Tax Revenue</t>
  </si>
  <si>
    <t xml:space="preserve">      - Contributions to Social Security</t>
  </si>
  <si>
    <t xml:space="preserve">      - Tax Revenue</t>
  </si>
  <si>
    <t xml:space="preserve"> I    CURRENT REVENUE</t>
  </si>
  <si>
    <t>Annual figures, in Millions of Pesos</t>
  </si>
  <si>
    <t xml:space="preserve">Public Finance - Non Financial public sector - Cash Basis - International methodology - </t>
  </si>
  <si>
    <t>TABLE A6.1</t>
  </si>
  <si>
    <t>Country</t>
  </si>
  <si>
    <t>Concept</t>
  </si>
  <si>
    <t>Frequency</t>
  </si>
  <si>
    <t>Facts</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</si>
  <si>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</si>
  <si>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</si>
  <si>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</si>
  <si>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</si>
  <si>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</si>
  <si>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</si>
  <si>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</si>
  <si>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</si>
  <si>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</si>
  <si>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</si>
  <si>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</si>
  <si>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</si>
  <si>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</si>
  <si>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</si>
  <si>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</si>
  <si>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</si>
  <si>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</si>
  <si>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</si>
  <si>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</si>
  <si>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</si>
  <si>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</si>
  <si>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</si>
  <si>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</si>
  <si>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</si>
  <si>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</si>
  <si>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</si>
  <si>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</si>
  <si>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</si>
  <si>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</si>
  <si>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</si>
  <si>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</si>
  <si>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</si>
  <si>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</si>
  <si>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</si>
  <si>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</si>
  <si>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</si>
  <si>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</si>
  <si>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</si>
  <si>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</si>
  <si>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</si>
  <si>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</si>
  <si>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</si>
  <si>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</si>
  <si>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</si>
  <si>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</si>
  <si>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</si>
  <si>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</si>
  <si>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</si>
  <si>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</si>
  <si>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</si>
  <si>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</si>
  <si>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</si>
  <si>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</si>
  <si>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</si>
  <si>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</si>
  <si>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</si>
  <si>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</si>
  <si>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</si>
  <si>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</si>
  <si>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</si>
  <si>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</si>
  <si>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</si>
  <si>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</si>
  <si>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</si>
  <si>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</si>
  <si>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</si>
  <si>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</si>
  <si>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</si>
  <si>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</si>
  <si>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</si>
  <si>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</si>
  <si>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</si>
  <si>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</si>
  <si>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</si>
  <si>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</si>
  <si>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</si>
  <si>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</si>
  <si>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</si>
  <si>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</si>
  <si>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</si>
  <si>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</si>
  <si>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</si>
  <si>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</si>
  <si>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</si>
  <si>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</si>
  <si>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</si>
  <si>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</si>
  <si>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</si>
  <si>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</si>
  <si>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</si>
  <si>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</si>
  <si>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</si>
  <si>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</si>
  <si>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</si>
  <si>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</si>
  <si>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</si>
  <si>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</si>
  <si>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</si>
  <si>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</si>
  <si>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</si>
  <si>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</si>
  <si>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</si>
  <si>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</si>
  <si>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</si>
  <si>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</si>
  <si>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</si>
  <si>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</si>
  <si>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</si>
  <si>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</si>
  <si>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</si>
  <si>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</si>
  <si>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</si>
  <si>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</si>
  <si>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</si>
  <si>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</si>
  <si>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</si>
  <si>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</si>
  <si>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</si>
  <si>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</si>
  <si>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</si>
  <si>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</si>
  <si>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</si>
  <si>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</si>
  <si>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</si>
  <si>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</si>
  <si>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</si>
  <si>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</si>
  <si>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</si>
  <si>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</si>
  <si>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</si>
  <si>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</si>
  <si>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</si>
  <si>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</si>
  <si>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</si>
  <si>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</si>
  <si>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</si>
  <si>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</si>
  <si>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</si>
  <si>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</si>
  <si>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</si>
  <si>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</si>
  <si>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</si>
  <si>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</si>
  <si>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</si>
  <si>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</si>
  <si>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</si>
  <si>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</si>
  <si>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</si>
  <si>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</si>
  <si>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</si>
  <si>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</si>
  <si>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</si>
  <si>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</si>
  <si>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</si>
  <si>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Argentina</t>
  </si>
  <si>
    <t>Industrial Production</t>
  </si>
  <si>
    <t>Monthly</t>
  </si>
  <si>
    <t>IFS</t>
  </si>
  <si>
    <t>Consumer Prices, All items</t>
  </si>
  <si>
    <t>Core Data</t>
  </si>
  <si>
    <t>Interest Rates, Money Market Rate</t>
  </si>
  <si>
    <t>National Currency per U.S. Dollar, period average</t>
  </si>
  <si>
    <t>Brazil</t>
  </si>
  <si>
    <t>Chile</t>
  </si>
  <si>
    <t>JBXRARS Index</t>
  </si>
  <si>
    <t>Date</t>
  </si>
  <si>
    <t>PX_LAST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</si>
</sst>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mm\-dd\-yy"/>
    <numFmt numFmtId="168" formatCode="#,##0.0_);[Red]\(#,##0.0\)"/>
    <numFmt numFmtId="170" formatCode="0.0000"/>
    <numFmt numFmtId="171" formatCode="#,##0.0_);\(#,##0.0\)"/>
  </numFmts>
  <fonts count="18" x14ac:knownFonts="1">
    <font>
      <sz val="12"/>
      <color theme="1"/>
      <name val="Calibri"/>
      <family val="2"/>
      <scheme val="minor"/>
    </font>
    <font>
      <sz val="10"/>
      <name val="Arial"/>
    </font>
    <font>
      <b/>
      <sz val="12"/>
      <name val="Times New Roman"/>
      <family val="1"/>
    </font>
    <font>
      <sz val="12"/>
      <name val="Times New Roman"/>
      <family val="1"/>
    </font>
    <font>
      <i/>
      <sz val="12"/>
      <name val="Times New Roman"/>
      <family val="1"/>
    </font>
    <font>
      <b/>
      <sz val="8"/>
      <color indexed="81"/>
      <name val="Tahoma"/>
    </font>
    <font>
      <b/>
      <sz val="10"/>
      <name val="Arial"/>
    </font>
    <font>
      <sz val="11"/>
      <name val="Arial"/>
      <family val="2"/>
    </font>
    <font>
      <b/>
      <sz val="11"/>
      <name val="Arial"/>
      <family val="2"/>
    </font>
    <font>
      <i/>
      <sz val="10"/>
      <name val="Arial"/>
    </font>
    <font>
      <b/>
      <sz val="10"/>
      <color indexed="10"/>
      <name val="Arial"/>
      <family val="2"/>
    </font>
    <font>
      <sz val="10"/>
      <color indexed="10"/>
      <name val="Arial"/>
      <family val="2"/>
    </font>
    <font>
      <i/>
      <sz val="8"/>
      <name val="Arial"/>
      <family val="2"/>
    </font>
    <font>
      <sz val="10"/>
      <color indexed="8"/>
      <name val="Arial"/>
    </font>
    <font>
      <b/>
      <sz val="10"/>
      <color indexed="8"/>
      <name val="Arial"/>
      <family val="2"/>
    </font>
    <font>
      <sz val="8"/>
      <color indexed="8"/>
      <name val="Arial"/>
      <family val="2"/>
    </font>
    <font>
      <b/>
      <i/>
      <sz val="10"/>
      <name val="Arial"/>
      <family val="2"/>
    </font>
    <font>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11"/>
        <bgColor indexed="8"/>
      </patternFill>
    </fill>
    <fill>
      <patternFill patternType="solid">
        <fgColor rgb="FFFFFF00"/>
        <bgColor indexed="64"/>
      </patternFill>
    </fill>
  </fills>
  <borders count="7">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s>
  <cellStyleXfs count="5">
    <xf numFmtId="0" fontId="0" fillId="0" borderId="0"/>
    <xf numFmtId="0" fontId="1" fillId="0" borderId="0"/>
    <xf numFmtId="9" fontId="1" fillId="0" borderId="0" applyFont="0" applyFill="0" applyProtection="0"/>
    <xf numFmtId="40" fontId="1" fillId="0" borderId="0" applyFont="0" applyFill="0" applyProtection="0"/>
    <xf numFmtId="0" fontId="17" fillId="0" borderId="0"/>
  </cellStyleXfs>
  <cellXfs count="107">
    <xf numFmtId="0" fontId="0" fillId="0" borderId="0" xfId="0"/>
    <xf numFmtId="0" fontId="2" fillId="0" borderId="1" xfId="1" applyFont="1" applyBorder="1" applyAlignment="1">
      <alignment vertical="top"/>
    </xf>
    <xf numFmtId="0" fontId="3" fillId="0" borderId="1" xfId="1" applyFont="1" applyBorder="1"/>
    <xf numFmtId="0" fontId="3" fillId="0" borderId="0" xfId="1" applyFont="1" applyFill="1"/>
    <xf numFmtId="0" fontId="3" fillId="0" borderId="0" xfId="1" applyFont="1"/>
    <xf numFmtId="1" fontId="2" fillId="0" borderId="2" xfId="1" applyNumberFormat="1" applyFont="1" applyFill="1" applyBorder="1" applyAlignment="1">
      <alignment horizontal="center"/>
    </xf>
    <xf numFmtId="0" fontId="2" fillId="0" borderId="0" xfId="1" applyFont="1" applyFill="1" applyBorder="1" applyAlignment="1">
      <alignment horizontal="center"/>
    </xf>
    <xf numFmtId="0" fontId="2" fillId="0" borderId="0" xfId="1" applyFont="1"/>
    <xf numFmtId="164" fontId="2" fillId="0" borderId="0" xfId="1" applyNumberFormat="1" applyFont="1" applyFill="1"/>
    <xf numFmtId="164" fontId="3" fillId="0" borderId="0" xfId="1" applyNumberFormat="1" applyFont="1" applyFill="1"/>
    <xf numFmtId="165" fontId="3" fillId="0" borderId="0" xfId="2" applyNumberFormat="1" applyFont="1" applyFill="1"/>
    <xf numFmtId="164" fontId="3" fillId="0" borderId="0" xfId="1" applyNumberFormat="1" applyFont="1"/>
    <xf numFmtId="0" fontId="2" fillId="0" borderId="0" xfId="1" applyFont="1" applyFill="1"/>
    <xf numFmtId="0" fontId="3" fillId="0" borderId="0" xfId="1" quotePrefix="1" applyFont="1" applyFill="1" applyAlignment="1">
      <alignment horizontal="left"/>
    </xf>
    <xf numFmtId="2" fontId="3" fillId="0" borderId="0" xfId="1" applyNumberFormat="1" applyFont="1" applyFill="1"/>
    <xf numFmtId="0" fontId="3" fillId="0" borderId="0" xfId="1" applyFont="1" applyFill="1" applyAlignment="1">
      <alignment horizontal="left"/>
    </xf>
    <xf numFmtId="0" fontId="4" fillId="0" borderId="0" xfId="1" applyFont="1" applyFill="1" applyAlignment="1">
      <alignment horizontal="left"/>
    </xf>
    <xf numFmtId="164" fontId="4" fillId="0" borderId="0" xfId="1" applyNumberFormat="1" applyFont="1" applyFill="1"/>
    <xf numFmtId="0" fontId="4" fillId="0" borderId="0" xfId="1" applyFont="1" applyFill="1"/>
    <xf numFmtId="166" fontId="3" fillId="0" borderId="0" xfId="1" applyNumberFormat="1" applyFont="1"/>
    <xf numFmtId="0" fontId="2" fillId="0" borderId="0" xfId="1" applyFont="1" applyAlignment="1">
      <alignment horizontal="left"/>
    </xf>
    <xf numFmtId="0" fontId="3" fillId="0" borderId="0" xfId="1" applyFont="1" applyFill="1" applyBorder="1"/>
    <xf numFmtId="167" fontId="2" fillId="0" borderId="0" xfId="1" applyNumberFormat="1" applyFont="1" applyFill="1" applyBorder="1" applyAlignment="1">
      <alignment horizontal="center"/>
    </xf>
    <xf numFmtId="0" fontId="3" fillId="0" borderId="0" xfId="1" applyFont="1" applyAlignment="1"/>
    <xf numFmtId="3" fontId="3" fillId="0" borderId="0" xfId="1" applyNumberFormat="1" applyFont="1" applyAlignment="1"/>
    <xf numFmtId="0" fontId="3" fillId="0" borderId="0" xfId="1" applyFont="1" applyFill="1" applyAlignment="1"/>
    <xf numFmtId="3" fontId="3" fillId="0" borderId="0" xfId="1" applyNumberFormat="1" applyFont="1" applyFill="1" applyBorder="1"/>
    <xf numFmtId="3" fontId="3" fillId="0" borderId="0" xfId="1" applyNumberFormat="1" applyFont="1" applyFill="1"/>
    <xf numFmtId="3" fontId="3" fillId="0" borderId="0" xfId="1" applyNumberFormat="1" applyFont="1" applyFill="1" applyAlignment="1"/>
    <xf numFmtId="38" fontId="3" fillId="0" borderId="0" xfId="3" applyNumberFormat="1" applyFont="1" applyFill="1"/>
    <xf numFmtId="168" fontId="3" fillId="0" borderId="0" xfId="3" applyNumberFormat="1" applyFont="1" applyFill="1"/>
    <xf numFmtId="0" fontId="3" fillId="0" borderId="0" xfId="1" quotePrefix="1" applyFont="1" applyAlignment="1"/>
    <xf numFmtId="166" fontId="3" fillId="0" borderId="0" xfId="1" applyNumberFormat="1" applyFont="1" applyAlignment="1"/>
    <xf numFmtId="164" fontId="3" fillId="0" borderId="0" xfId="1" applyNumberFormat="1" applyFont="1" applyAlignment="1"/>
    <xf numFmtId="1" fontId="3" fillId="0" borderId="0" xfId="1" applyNumberFormat="1" applyFont="1" applyAlignment="1"/>
    <xf numFmtId="1" fontId="3" fillId="0" borderId="0" xfId="1" applyNumberFormat="1" applyFont="1" applyFill="1" applyAlignment="1"/>
    <xf numFmtId="0" fontId="2" fillId="0" borderId="0" xfId="1" quotePrefix="1" applyFont="1" applyAlignment="1"/>
    <xf numFmtId="166" fontId="2" fillId="0" borderId="0" xfId="1" applyNumberFormat="1" applyFont="1" applyAlignment="1"/>
    <xf numFmtId="0" fontId="2" fillId="0" borderId="0" xfId="1" applyFont="1" applyFill="1" applyAlignment="1"/>
    <xf numFmtId="0" fontId="2" fillId="0" borderId="0" xfId="1" quotePrefix="1" applyFont="1" applyAlignment="1">
      <alignment horizontal="left"/>
    </xf>
    <xf numFmtId="3" fontId="2" fillId="0" borderId="0" xfId="1" applyNumberFormat="1" applyFont="1" applyAlignment="1"/>
    <xf numFmtId="166" fontId="3" fillId="0" borderId="0" xfId="1" applyNumberFormat="1" applyFont="1" applyFill="1"/>
    <xf numFmtId="0" fontId="3" fillId="0" borderId="0" xfId="1" quotePrefix="1" applyFont="1" applyAlignment="1">
      <alignment horizontal="left"/>
    </xf>
    <xf numFmtId="170" fontId="3" fillId="0" borderId="0" xfId="1" applyNumberFormat="1" applyFont="1"/>
    <xf numFmtId="0" fontId="1" fillId="0" borderId="0" xfId="1"/>
    <xf numFmtId="0" fontId="6" fillId="0" borderId="0" xfId="1" applyFont="1" applyAlignment="1">
      <alignment horizontal="left"/>
    </xf>
    <xf numFmtId="171" fontId="6" fillId="0" borderId="0" xfId="1" applyNumberFormat="1" applyFont="1" applyBorder="1" applyProtection="1"/>
    <xf numFmtId="0" fontId="7" fillId="0" borderId="0" xfId="1" applyFont="1" applyBorder="1"/>
    <xf numFmtId="0" fontId="8" fillId="0" borderId="0" xfId="1" applyFont="1" applyBorder="1"/>
    <xf numFmtId="0" fontId="9" fillId="0" borderId="0" xfId="1" applyFont="1" applyBorder="1"/>
    <xf numFmtId="171" fontId="7" fillId="0" borderId="0" xfId="1" applyNumberFormat="1" applyFont="1" applyBorder="1" applyProtection="1"/>
    <xf numFmtId="0" fontId="7" fillId="0" borderId="0" xfId="1" applyFont="1" applyBorder="1" applyProtection="1"/>
    <xf numFmtId="0" fontId="10" fillId="0" borderId="0" xfId="1" applyFont="1"/>
    <xf numFmtId="0" fontId="11" fillId="0" borderId="0" xfId="1" applyFont="1"/>
    <xf numFmtId="0" fontId="6" fillId="0" borderId="0" xfId="1" applyFont="1"/>
    <xf numFmtId="0" fontId="6" fillId="2" borderId="2" xfId="1" applyFont="1" applyFill="1" applyBorder="1" applyAlignment="1">
      <alignment horizontal="center"/>
    </xf>
    <xf numFmtId="167" fontId="6" fillId="2" borderId="2" xfId="1" applyNumberFormat="1" applyFont="1" applyFill="1" applyBorder="1" applyAlignment="1">
      <alignment horizontal="center"/>
    </xf>
    <xf numFmtId="0" fontId="1" fillId="0" borderId="0" xfId="1" applyFont="1" applyBorder="1"/>
    <xf numFmtId="0" fontId="1" fillId="0" borderId="0" xfId="1" applyFont="1" applyBorder="1" applyProtection="1"/>
    <xf numFmtId="0" fontId="6" fillId="0" borderId="0" xfId="1" applyFont="1" applyBorder="1" applyAlignment="1">
      <alignment horizontal="center"/>
    </xf>
    <xf numFmtId="0" fontId="6" fillId="0" borderId="0" xfId="1" applyFont="1" applyBorder="1" applyAlignment="1">
      <alignment horizontal="left"/>
    </xf>
    <xf numFmtId="0" fontId="1" fillId="0" borderId="0" xfId="1" applyFont="1"/>
    <xf numFmtId="0" fontId="6" fillId="0" borderId="0" xfId="1" applyFont="1" applyBorder="1" applyAlignment="1" applyProtection="1">
      <alignment horizontal="left"/>
    </xf>
    <xf numFmtId="0" fontId="6" fillId="0" borderId="0" xfId="1" applyFont="1" applyBorder="1"/>
    <xf numFmtId="3" fontId="6" fillId="0" borderId="0" xfId="1" applyNumberFormat="1" applyFont="1" applyBorder="1" applyAlignment="1" applyProtection="1">
      <alignment horizontal="right"/>
    </xf>
    <xf numFmtId="3" fontId="6" fillId="0" borderId="0" xfId="1" applyNumberFormat="1" applyFont="1" applyBorder="1" applyAlignment="1">
      <alignment horizontal="right"/>
    </xf>
    <xf numFmtId="4" fontId="1" fillId="0" borderId="0" xfId="1" applyNumberFormat="1"/>
    <xf numFmtId="0" fontId="1" fillId="0" borderId="0" xfId="1" applyFont="1" applyBorder="1" applyAlignment="1" applyProtection="1">
      <alignment horizontal="left"/>
    </xf>
    <xf numFmtId="3" fontId="1" fillId="0" borderId="0" xfId="1" applyNumberFormat="1" applyFont="1" applyBorder="1" applyAlignment="1" applyProtection="1">
      <alignment horizontal="right"/>
    </xf>
    <xf numFmtId="3" fontId="1" fillId="0" borderId="0" xfId="1" applyNumberFormat="1" applyFont="1" applyBorder="1" applyAlignment="1">
      <alignment horizontal="right"/>
    </xf>
    <xf numFmtId="2" fontId="1" fillId="0" borderId="0" xfId="1" applyNumberFormat="1"/>
    <xf numFmtId="3" fontId="1" fillId="0" borderId="0" xfId="1" applyNumberFormat="1"/>
    <xf numFmtId="0" fontId="1" fillId="0" borderId="0" xfId="1" applyFont="1" applyAlignment="1">
      <alignment horizontal="left"/>
    </xf>
    <xf numFmtId="0" fontId="1" fillId="0" borderId="0" xfId="1" applyFont="1" applyAlignment="1">
      <alignment horizontal="right"/>
    </xf>
    <xf numFmtId="164" fontId="1" fillId="0" borderId="0" xfId="1" applyNumberFormat="1" applyFont="1" applyAlignment="1">
      <alignment horizontal="right"/>
    </xf>
    <xf numFmtId="0" fontId="6" fillId="0" borderId="0" xfId="1" applyFont="1" applyBorder="1" applyProtection="1"/>
    <xf numFmtId="3" fontId="1" fillId="0" borderId="0" xfId="1" applyNumberFormat="1" applyFont="1" applyBorder="1"/>
    <xf numFmtId="3" fontId="6" fillId="0" borderId="0" xfId="1" applyNumberFormat="1" applyFont="1" applyBorder="1"/>
    <xf numFmtId="3" fontId="6" fillId="0" borderId="3" xfId="1" applyNumberFormat="1" applyFont="1" applyBorder="1"/>
    <xf numFmtId="0" fontId="1" fillId="0" borderId="4" xfId="1" applyBorder="1"/>
    <xf numFmtId="0" fontId="7" fillId="0" borderId="4" xfId="1" applyFont="1" applyBorder="1"/>
    <xf numFmtId="3" fontId="7" fillId="0" borderId="4" xfId="1" applyNumberFormat="1" applyFont="1" applyBorder="1"/>
    <xf numFmtId="3" fontId="7" fillId="0" borderId="4" xfId="1" applyNumberFormat="1" applyFont="1" applyBorder="1" applyAlignment="1">
      <alignment horizontal="right"/>
    </xf>
    <xf numFmtId="0" fontId="12" fillId="0" borderId="0" xfId="1" applyFont="1" applyBorder="1"/>
    <xf numFmtId="3" fontId="7" fillId="0" borderId="0" xfId="1" applyNumberFormat="1" applyFont="1" applyBorder="1"/>
    <xf numFmtId="4" fontId="1" fillId="0" borderId="0" xfId="1" applyNumberFormat="1" applyAlignment="1">
      <alignment horizontal="center"/>
    </xf>
    <xf numFmtId="0" fontId="1" fillId="0" borderId="0" xfId="1" applyAlignment="1">
      <alignment horizontal="center"/>
    </xf>
    <xf numFmtId="0" fontId="13" fillId="0" borderId="0" xfId="1" applyFont="1" applyBorder="1"/>
    <xf numFmtId="0" fontId="14" fillId="0" borderId="0" xfId="1" applyFont="1" applyBorder="1"/>
    <xf numFmtId="0" fontId="15" fillId="0" borderId="0" xfId="1" applyFont="1" applyBorder="1"/>
    <xf numFmtId="3" fontId="6" fillId="0" borderId="0" xfId="1" applyNumberFormat="1" applyFont="1" applyFill="1"/>
    <xf numFmtId="14" fontId="6" fillId="2" borderId="2" xfId="1" applyNumberFormat="1" applyFont="1" applyFill="1" applyBorder="1" applyAlignment="1">
      <alignment horizontal="center"/>
    </xf>
    <xf numFmtId="0" fontId="1" fillId="0" borderId="3" xfId="1" applyFont="1" applyBorder="1"/>
    <xf numFmtId="0" fontId="6" fillId="0" borderId="3" xfId="1" applyFont="1" applyBorder="1" applyProtection="1"/>
    <xf numFmtId="3" fontId="1" fillId="0" borderId="3" xfId="1" applyNumberFormat="1" applyFont="1" applyBorder="1" applyAlignment="1" applyProtection="1">
      <alignment horizontal="right"/>
    </xf>
    <xf numFmtId="3" fontId="1" fillId="0" borderId="3" xfId="1" applyNumberFormat="1" applyFont="1" applyBorder="1" applyAlignment="1">
      <alignment horizontal="right"/>
    </xf>
    <xf numFmtId="0" fontId="7" fillId="0" borderId="2" xfId="1" applyFont="1" applyBorder="1"/>
    <xf numFmtId="0" fontId="1" fillId="0" borderId="2" xfId="1" applyBorder="1"/>
    <xf numFmtId="0" fontId="16" fillId="0" borderId="2" xfId="1" applyFont="1" applyBorder="1"/>
    <xf numFmtId="164" fontId="1" fillId="0" borderId="0" xfId="1" applyNumberFormat="1"/>
    <xf numFmtId="0" fontId="15" fillId="3" borderId="5" xfId="1" applyNumberFormat="1" applyFont="1" applyFill="1" applyBorder="1" applyAlignment="1" applyProtection="1">
      <alignment horizontal="center" vertical="center" wrapText="1"/>
      <protection locked="0"/>
    </xf>
    <xf numFmtId="0" fontId="15" fillId="3" borderId="5" xfId="1" applyNumberFormat="1" applyFont="1" applyFill="1" applyBorder="1" applyAlignment="1" applyProtection="1">
      <alignment horizontal="left" vertical="top" wrapText="1"/>
      <protection locked="0"/>
    </xf>
    <xf numFmtId="166" fontId="15" fillId="0" borderId="5" xfId="1" applyNumberFormat="1" applyFont="1" applyFill="1" applyBorder="1" applyAlignment="1" applyProtection="1">
      <alignment horizontal="right" vertical="center" wrapText="1"/>
      <protection locked="0"/>
    </xf>
    <xf numFmtId="166" fontId="15" fillId="4" borderId="5" xfId="1" applyNumberFormat="1" applyFont="1" applyFill="1" applyBorder="1" applyAlignment="1" applyProtection="1">
      <alignment horizontal="right" vertical="center" wrapText="1"/>
      <protection locked="0"/>
    </xf>
    <xf numFmtId="166" fontId="15" fillId="0" borderId="6" xfId="1" applyNumberFormat="1" applyFont="1" applyFill="1" applyBorder="1" applyAlignment="1" applyProtection="1">
      <alignment horizontal="right" vertical="center" wrapText="1"/>
      <protection locked="0"/>
    </xf>
    <xf numFmtId="0" fontId="17" fillId="0" borderId="0" xfId="4"/>
    <xf numFmtId="14" fontId="17" fillId="0" borderId="0" xfId="4" applyNumberFormat="1"/>
  </cellXfs>
  <cellStyles count="5">
    <cellStyle name="Comma 2" xfId="3"/>
    <cellStyle name="Normal" xfId="0" builtinId="0"/>
    <cellStyle name="Normal 2" xfId="1"/>
    <cellStyle name="Normal 3" xfId="4"/>
    <cellStyle name="Percent 2"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ngpan/Documents/Research/Summer%20Research%20(Burnside)/Argentina%20Debt%20Dynamics%20(Feng%20Pa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D"/>
      <sheetName val="Debt Data"/>
      <sheetName val="Fiscal"/>
      <sheetName val="Chart 1"/>
      <sheetName val="Chart 2 and 3"/>
      <sheetName val="Chart 4"/>
      <sheetName val="Chart 5"/>
      <sheetName val="Primary Balance"/>
      <sheetName val="Three Effects"/>
      <sheetName val="Descriptives"/>
      <sheetName val="Comparisons"/>
    </sheetNames>
    <sheetDataSet>
      <sheetData sheetId="0" refreshError="1"/>
      <sheetData sheetId="1">
        <row r="64">
          <cell r="C64">
            <v>5567</v>
          </cell>
          <cell r="D64">
            <v>8400</v>
          </cell>
          <cell r="E64">
            <v>5882</v>
          </cell>
          <cell r="F64">
            <v>8168.0140000000001</v>
          </cell>
          <cell r="G64">
            <v>9499.5300000000007</v>
          </cell>
          <cell r="H64">
            <v>7800.2780000000002</v>
          </cell>
          <cell r="I64">
            <v>6390.2749999999996</v>
          </cell>
          <cell r="J64">
            <v>4410.1790000000001</v>
          </cell>
          <cell r="K64">
            <v>1504.8530000000001</v>
          </cell>
          <cell r="L64">
            <v>4927.7150000000001</v>
          </cell>
          <cell r="Q64">
            <v>98431.97</v>
          </cell>
          <cell r="R64">
            <v>104943.552</v>
          </cell>
          <cell r="S64">
            <v>127265.17</v>
          </cell>
          <cell r="T64">
            <v>177059.67</v>
          </cell>
          <cell r="U64">
            <v>189319.473</v>
          </cell>
        </row>
        <row r="68">
          <cell r="C68">
            <v>69626</v>
          </cell>
          <cell r="D68">
            <v>80678.8</v>
          </cell>
          <cell r="E68">
            <v>87091</v>
          </cell>
          <cell r="F68">
            <v>97105.034000000014</v>
          </cell>
          <cell r="G68">
            <v>101100.97</v>
          </cell>
          <cell r="H68">
            <v>112357.3</v>
          </cell>
          <cell r="I68">
            <v>121877.01</v>
          </cell>
          <cell r="J68">
            <v>128018.462</v>
          </cell>
          <cell r="K68">
            <v>144452.64800000002</v>
          </cell>
          <cell r="L68">
            <v>137319.77899999998</v>
          </cell>
          <cell r="Q68">
            <v>402614.42</v>
          </cell>
          <cell r="R68">
            <v>449138.36099999998</v>
          </cell>
          <cell r="S68">
            <v>504714.97399999999</v>
          </cell>
          <cell r="T68">
            <v>605086.82900000003</v>
          </cell>
          <cell r="U68">
            <v>721928.52800000005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workbookViewId="0">
      <pane ySplit="3" topLeftCell="A43" activePane="bottomLeft" state="frozen"/>
      <selection pane="bottomLeft" activeCell="M65" sqref="M65"/>
    </sheetView>
  </sheetViews>
  <sheetFormatPr baseColWidth="10" defaultColWidth="9.1640625" defaultRowHeight="15" x14ac:dyDescent="0"/>
  <cols>
    <col min="1" max="1" width="37" style="4" customWidth="1"/>
    <col min="2" max="11" width="11.6640625" style="4" customWidth="1"/>
    <col min="12" max="12" width="13.6640625" style="4" customWidth="1"/>
    <col min="13" max="15" width="13.6640625" style="3" customWidth="1"/>
    <col min="16" max="16" width="15.33203125" style="3" customWidth="1"/>
    <col min="17" max="17" width="15.1640625" style="3" customWidth="1"/>
    <col min="18" max="18" width="15" style="3" customWidth="1"/>
    <col min="19" max="23" width="13.6640625" style="3" customWidth="1"/>
    <col min="24" max="29" width="9.1640625" style="3"/>
    <col min="30" max="30" width="10.6640625" style="3" customWidth="1"/>
    <col min="31" max="16384" width="9.1640625" style="3"/>
  </cols>
  <sheetData>
    <row r="1" spans="1:23" ht="16" thickBot="1">
      <c r="A1" s="1" t="s">
        <v>0</v>
      </c>
      <c r="B1" s="1"/>
      <c r="C1" s="1"/>
      <c r="D1" s="1"/>
      <c r="E1" s="2"/>
      <c r="F1" s="2"/>
      <c r="G1" s="2"/>
      <c r="H1" s="2"/>
      <c r="I1" s="2"/>
      <c r="J1" s="2"/>
      <c r="K1" s="2"/>
      <c r="L1" s="2"/>
    </row>
    <row r="2" spans="1:23">
      <c r="A2" s="4" t="s">
        <v>1</v>
      </c>
    </row>
    <row r="3" spans="1:23">
      <c r="A3" s="3"/>
      <c r="B3" s="5">
        <v>1993</v>
      </c>
      <c r="C3" s="5">
        <v>1994</v>
      </c>
      <c r="D3" s="5">
        <v>1995</v>
      </c>
      <c r="E3" s="5">
        <v>1996</v>
      </c>
      <c r="F3" s="5">
        <v>1997</v>
      </c>
      <c r="G3" s="5">
        <v>1998</v>
      </c>
      <c r="H3" s="5">
        <v>1999</v>
      </c>
      <c r="I3" s="5">
        <v>2000</v>
      </c>
      <c r="J3" s="5">
        <v>2001</v>
      </c>
      <c r="K3" s="5">
        <v>2002</v>
      </c>
      <c r="L3" s="5">
        <v>2003</v>
      </c>
      <c r="M3" s="5">
        <v>2004</v>
      </c>
      <c r="N3" s="5">
        <v>2005</v>
      </c>
      <c r="O3" s="5">
        <v>2006</v>
      </c>
      <c r="P3" s="5">
        <v>2007</v>
      </c>
      <c r="Q3" s="5">
        <v>2008</v>
      </c>
      <c r="R3" s="5">
        <v>2009</v>
      </c>
      <c r="S3" s="5">
        <v>2010</v>
      </c>
      <c r="T3" s="5">
        <v>2011</v>
      </c>
      <c r="U3" s="5">
        <v>2012</v>
      </c>
      <c r="V3" s="5">
        <v>2013</v>
      </c>
      <c r="W3" s="6"/>
    </row>
    <row r="4" spans="1:23">
      <c r="A4" s="7" t="s">
        <v>2</v>
      </c>
      <c r="B4" s="8">
        <f>100*B39/(B$40/1000)</f>
        <v>29.439549144656574</v>
      </c>
      <c r="C4" s="8">
        <f>100*C39/(C$40/1000)</f>
        <v>31.338880025259641</v>
      </c>
      <c r="D4" s="8">
        <f>100*D39/(D$40/1000)</f>
        <v>33.75203029220549</v>
      </c>
      <c r="E4" s="8">
        <f t="shared" ref="E4:V4" si="0">100*E39/(E$40/1000)</f>
        <v>35.680735041229575</v>
      </c>
      <c r="F4" s="8">
        <f t="shared" si="0"/>
        <v>34.522077978956062</v>
      </c>
      <c r="G4" s="8">
        <f t="shared" si="0"/>
        <v>37.584183617327412</v>
      </c>
      <c r="H4" s="8">
        <f t="shared" si="0"/>
        <v>42.986635896034741</v>
      </c>
      <c r="I4" s="8">
        <f t="shared" si="0"/>
        <v>45.044608599705946</v>
      </c>
      <c r="J4" s="8">
        <f t="shared" si="0"/>
        <v>53.760482823437052</v>
      </c>
      <c r="K4" s="8">
        <f t="shared" si="0"/>
        <v>149.36561319424627</v>
      </c>
      <c r="L4" s="8">
        <f t="shared" si="0"/>
        <v>147.63806305275682</v>
      </c>
      <c r="M4" s="8">
        <f t="shared" si="0"/>
        <v>124.27916688429531</v>
      </c>
      <c r="N4" s="8">
        <f t="shared" si="0"/>
        <v>78.820400250232652</v>
      </c>
      <c r="O4" s="8">
        <f t="shared" si="0"/>
        <v>63.999999975683899</v>
      </c>
      <c r="P4" s="8">
        <f t="shared" si="0"/>
        <v>49.555238081031241</v>
      </c>
      <c r="Q4" s="8">
        <f t="shared" si="0"/>
        <v>43.261764822914188</v>
      </c>
      <c r="R4" s="8">
        <f t="shared" si="0"/>
        <v>44.062275862084014</v>
      </c>
      <c r="S4" s="8">
        <f t="shared" si="0"/>
        <v>41.942572499117084</v>
      </c>
      <c r="T4" s="8">
        <f t="shared" si="0"/>
        <v>39.192177292127894</v>
      </c>
      <c r="U4" s="8">
        <f t="shared" si="0"/>
        <v>45</v>
      </c>
      <c r="V4" s="8">
        <f t="shared" si="0"/>
        <v>46</v>
      </c>
    </row>
    <row r="5" spans="1:23">
      <c r="A5" s="3" t="s">
        <v>3</v>
      </c>
      <c r="B5" s="9">
        <f t="shared" ref="B5:J6" si="1">100*B37/(B$40/1000)</f>
        <v>2.3538616334171594</v>
      </c>
      <c r="C5" s="9">
        <f t="shared" si="1"/>
        <v>3.2628967239495501</v>
      </c>
      <c r="D5" s="9">
        <f t="shared" si="1"/>
        <v>2.2795632405042161</v>
      </c>
      <c r="E5" s="9">
        <f t="shared" si="1"/>
        <v>3.0012938705840289</v>
      </c>
      <c r="F5" s="9">
        <f t="shared" si="1"/>
        <v>3.2437227399839244</v>
      </c>
      <c r="G5" s="9">
        <f t="shared" si="1"/>
        <v>2.6092392805647644</v>
      </c>
      <c r="H5" s="9">
        <f t="shared" si="1"/>
        <v>2.2538822104393064</v>
      </c>
      <c r="I5" s="9">
        <f t="shared" si="1"/>
        <v>1.5517667046307946</v>
      </c>
      <c r="J5" s="9">
        <f t="shared" si="1"/>
        <v>0.56005635741822968</v>
      </c>
      <c r="K5" s="9">
        <f>100*K37/(K$40/1000)</f>
        <v>5.3599792978219503</v>
      </c>
      <c r="L5" s="9">
        <f t="shared" ref="L5:V6" si="2">100*L37/(L$40/1000)</f>
        <v>19.415903804264957</v>
      </c>
      <c r="M5" s="9">
        <f t="shared" si="2"/>
        <v>10.593212651790523</v>
      </c>
      <c r="N5" s="9">
        <f t="shared" si="2"/>
        <v>13.994888298152214</v>
      </c>
      <c r="O5" s="9">
        <f t="shared" si="2"/>
        <v>13.092748496247552</v>
      </c>
      <c r="P5" s="9">
        <f t="shared" si="2"/>
        <v>12.115362654260931</v>
      </c>
      <c r="Q5" s="9">
        <f t="shared" si="2"/>
        <v>10.108340013970141</v>
      </c>
      <c r="R5" s="9">
        <f t="shared" si="2"/>
        <v>11.110415416712046</v>
      </c>
      <c r="S5" s="9">
        <f t="shared" si="2"/>
        <v>12.273177484160286</v>
      </c>
      <c r="T5" s="9">
        <f t="shared" si="2"/>
        <v>10.277807376893437</v>
      </c>
      <c r="U5" s="9">
        <f t="shared" si="2"/>
        <v>12.901320818118736</v>
      </c>
      <c r="V5" s="9">
        <f t="shared" si="2"/>
        <v>19.719322541474462</v>
      </c>
      <c r="W5" s="9"/>
    </row>
    <row r="6" spans="1:23">
      <c r="A6" s="3" t="s">
        <v>4</v>
      </c>
      <c r="B6" s="9">
        <f t="shared" si="1"/>
        <v>27.085687511239414</v>
      </c>
      <c r="C6" s="9">
        <f t="shared" si="1"/>
        <v>28.075983301310089</v>
      </c>
      <c r="D6" s="9">
        <f t="shared" si="1"/>
        <v>31.472467051701273</v>
      </c>
      <c r="E6" s="9">
        <f t="shared" si="1"/>
        <v>32.679441170645546</v>
      </c>
      <c r="F6" s="9">
        <f t="shared" si="1"/>
        <v>31.278355238972143</v>
      </c>
      <c r="G6" s="9">
        <f t="shared" si="1"/>
        <v>34.97494433676264</v>
      </c>
      <c r="H6" s="9">
        <f t="shared" si="1"/>
        <v>40.732753685595441</v>
      </c>
      <c r="I6" s="9">
        <f t="shared" si="1"/>
        <v>43.492841895075152</v>
      </c>
      <c r="J6" s="9">
        <f t="shared" si="1"/>
        <v>53.200426466018826</v>
      </c>
      <c r="K6" s="9">
        <f>100*K38/(K$40/1000)</f>
        <v>144.00563389642431</v>
      </c>
      <c r="L6" s="9">
        <f t="shared" si="2"/>
        <v>128.22215924849186</v>
      </c>
      <c r="M6" s="9">
        <f t="shared" si="2"/>
        <v>113.68595423250478</v>
      </c>
      <c r="N6" s="9">
        <f t="shared" si="2"/>
        <v>64.825511952080433</v>
      </c>
      <c r="O6" s="9">
        <f t="shared" si="2"/>
        <v>50.907251479436347</v>
      </c>
      <c r="P6" s="9">
        <f t="shared" si="2"/>
        <v>37.439875426770307</v>
      </c>
      <c r="Q6" s="9">
        <f t="shared" si="2"/>
        <v>33.153424808944045</v>
      </c>
      <c r="R6" s="9">
        <f t="shared" si="2"/>
        <v>32.95186044537197</v>
      </c>
      <c r="S6" s="9">
        <f t="shared" si="2"/>
        <v>29.669395014956791</v>
      </c>
      <c r="T6" s="9">
        <f t="shared" si="2"/>
        <v>28.91436991523446</v>
      </c>
      <c r="U6" s="9">
        <f t="shared" si="2"/>
        <v>32.098679181881266</v>
      </c>
      <c r="V6" s="9">
        <f t="shared" si="2"/>
        <v>26.280677458525535</v>
      </c>
      <c r="W6" s="9"/>
    </row>
    <row r="7" spans="1:23">
      <c r="A7" s="3" t="s">
        <v>5</v>
      </c>
      <c r="B7" s="10">
        <f>B6/B4</f>
        <v>0.92004423634849042</v>
      </c>
      <c r="C7" s="10">
        <f t="shared" ref="C7:V7" si="3">C6/C4</f>
        <v>0.89588342910405205</v>
      </c>
      <c r="D7" s="10">
        <f t="shared" si="3"/>
        <v>0.93246144837009559</v>
      </c>
      <c r="E7" s="10">
        <f t="shared" si="3"/>
        <v>0.91588475217464016</v>
      </c>
      <c r="F7" s="10">
        <f t="shared" si="3"/>
        <v>0.90603918043516307</v>
      </c>
      <c r="G7" s="10">
        <f t="shared" si="3"/>
        <v>0.93057613523998861</v>
      </c>
      <c r="H7" s="10">
        <f t="shared" si="3"/>
        <v>0.94756783908630526</v>
      </c>
      <c r="I7" s="10">
        <f t="shared" si="3"/>
        <v>0.96555044537248069</v>
      </c>
      <c r="J7" s="10">
        <f t="shared" si="3"/>
        <v>0.9895823785798652</v>
      </c>
      <c r="K7" s="10">
        <f t="shared" si="3"/>
        <v>0.96411503837331403</v>
      </c>
      <c r="L7" s="10">
        <f t="shared" si="3"/>
        <v>0.8684898500915248</v>
      </c>
      <c r="M7" s="10">
        <f t="shared" si="3"/>
        <v>0.91476276420767388</v>
      </c>
      <c r="N7" s="10">
        <f t="shared" si="3"/>
        <v>0.82244586104964734</v>
      </c>
      <c r="O7" s="10">
        <f t="shared" si="3"/>
        <v>0.79542580466840629</v>
      </c>
      <c r="P7" s="10">
        <f t="shared" si="3"/>
        <v>0.75551802143599323</v>
      </c>
      <c r="Q7" s="10">
        <f t="shared" si="3"/>
        <v>0.76634471442977004</v>
      </c>
      <c r="R7" s="10">
        <f t="shared" si="3"/>
        <v>0.74784744547721704</v>
      </c>
      <c r="S7" s="10">
        <f t="shared" si="3"/>
        <v>0.70738138476321044</v>
      </c>
      <c r="T7" s="10">
        <f t="shared" si="3"/>
        <v>0.7377587037258625</v>
      </c>
      <c r="U7" s="10">
        <f t="shared" si="3"/>
        <v>0.71330398181958365</v>
      </c>
      <c r="V7" s="10">
        <f t="shared" si="3"/>
        <v>0.57131907518533775</v>
      </c>
      <c r="W7" s="9"/>
    </row>
    <row r="8" spans="1:23">
      <c r="E8" s="11"/>
      <c r="F8" s="11"/>
      <c r="G8" s="11"/>
      <c r="H8" s="11"/>
      <c r="I8" s="11"/>
      <c r="J8" s="11"/>
      <c r="K8" s="11"/>
      <c r="L8" s="11"/>
    </row>
    <row r="9" spans="1:23">
      <c r="A9" s="7" t="s">
        <v>6</v>
      </c>
      <c r="B9" s="7"/>
      <c r="C9" s="7"/>
      <c r="D9" s="7"/>
      <c r="E9" s="11"/>
      <c r="F9" s="11"/>
      <c r="G9" s="11"/>
      <c r="H9" s="11"/>
      <c r="I9" s="11"/>
      <c r="J9" s="11"/>
      <c r="K9" s="11"/>
      <c r="L9" s="11"/>
    </row>
    <row r="10" spans="1:23">
      <c r="E10" s="11"/>
      <c r="F10" s="11"/>
      <c r="G10" s="11"/>
      <c r="H10" s="11"/>
      <c r="I10" s="11"/>
      <c r="J10" s="11"/>
      <c r="K10" s="11"/>
      <c r="L10" s="11"/>
    </row>
    <row r="11" spans="1:23">
      <c r="A11" s="3" t="s">
        <v>7</v>
      </c>
      <c r="B11" s="3"/>
      <c r="C11" s="9">
        <f>C4-B4</f>
        <v>1.8993308806030669</v>
      </c>
      <c r="D11" s="9">
        <f>D4-C4</f>
        <v>2.4131502669458484</v>
      </c>
      <c r="E11" s="9">
        <f>E4-D4</f>
        <v>1.9287047490240852</v>
      </c>
      <c r="F11" s="9">
        <f t="shared" ref="F11:V11" si="4">F4-E4</f>
        <v>-1.1586570622735124</v>
      </c>
      <c r="G11" s="9">
        <f t="shared" si="4"/>
        <v>3.0621056383713494</v>
      </c>
      <c r="H11" s="9">
        <f t="shared" si="4"/>
        <v>5.4024522787073295</v>
      </c>
      <c r="I11" s="9">
        <f t="shared" si="4"/>
        <v>2.0579727036712043</v>
      </c>
      <c r="J11" s="9">
        <f t="shared" si="4"/>
        <v>8.715874223731106</v>
      </c>
      <c r="K11" s="9">
        <f t="shared" si="4"/>
        <v>95.605130370809206</v>
      </c>
      <c r="L11" s="9">
        <f t="shared" si="4"/>
        <v>-1.727550141489445</v>
      </c>
      <c r="M11" s="9">
        <f t="shared" si="4"/>
        <v>-23.358896168461513</v>
      </c>
      <c r="N11" s="9">
        <f t="shared" si="4"/>
        <v>-45.458766634062655</v>
      </c>
      <c r="O11" s="9">
        <f t="shared" si="4"/>
        <v>-14.820400274548753</v>
      </c>
      <c r="P11" s="9">
        <f t="shared" si="4"/>
        <v>-14.444761894652657</v>
      </c>
      <c r="Q11" s="9">
        <f t="shared" si="4"/>
        <v>-6.2934732581170536</v>
      </c>
      <c r="R11" s="9">
        <f t="shared" si="4"/>
        <v>0.80051103916982669</v>
      </c>
      <c r="S11" s="9">
        <f t="shared" si="4"/>
        <v>-2.1197033629669306</v>
      </c>
      <c r="T11" s="9">
        <f t="shared" si="4"/>
        <v>-2.7503952069891895</v>
      </c>
      <c r="U11" s="9">
        <f t="shared" si="4"/>
        <v>5.8078227078721056</v>
      </c>
      <c r="V11" s="9">
        <f t="shared" si="4"/>
        <v>1</v>
      </c>
    </row>
    <row r="12" spans="1:23">
      <c r="A12" s="12"/>
      <c r="B12" s="12"/>
      <c r="C12" s="8"/>
      <c r="D12" s="8"/>
      <c r="E12" s="8"/>
      <c r="F12" s="8"/>
      <c r="G12" s="8"/>
      <c r="H12" s="8"/>
      <c r="I12" s="8"/>
      <c r="J12" s="8"/>
      <c r="K12" s="8"/>
      <c r="L12" s="8"/>
    </row>
    <row r="13" spans="1:23">
      <c r="A13" s="3" t="s">
        <v>8</v>
      </c>
      <c r="B13" s="3"/>
      <c r="C13" s="9">
        <f>100*C55/(C$40/1000)</f>
        <v>1.2237028035069366</v>
      </c>
      <c r="D13" s="9">
        <f>100*D55/(D$40/1000)</f>
        <v>1.5825563571232517</v>
      </c>
      <c r="E13" s="9">
        <f>100*E55/(E$40/1000)</f>
        <v>1.6931486682398125</v>
      </c>
      <c r="F13" s="9">
        <f t="shared" ref="F13:V13" si="5">100*F55/(F$40/1000)</f>
        <v>1.9764809770429641</v>
      </c>
      <c r="G13" s="9">
        <f t="shared" si="5"/>
        <v>2.22790987453851</v>
      </c>
      <c r="H13" s="9">
        <f t="shared" si="5"/>
        <v>2.9005051810397329</v>
      </c>
      <c r="I13" s="9">
        <f t="shared" si="5"/>
        <v>3.3975626159198868</v>
      </c>
      <c r="J13" s="9">
        <f t="shared" si="5"/>
        <v>3.7866485392177966</v>
      </c>
      <c r="K13" s="9">
        <f t="shared" si="5"/>
        <v>2.1784813059172077</v>
      </c>
      <c r="L13" s="9">
        <f t="shared" si="5"/>
        <v>1.8309732895258928</v>
      </c>
      <c r="M13" s="9">
        <f t="shared" si="5"/>
        <v>1.2740050838059138</v>
      </c>
      <c r="N13" s="9">
        <f t="shared" si="5"/>
        <v>1.9256165363897642</v>
      </c>
      <c r="O13" s="9">
        <f t="shared" si="5"/>
        <v>1.7636174280807582</v>
      </c>
      <c r="P13" s="9">
        <f t="shared" si="5"/>
        <v>2.021340659844562</v>
      </c>
      <c r="Q13" s="9">
        <f t="shared" si="5"/>
        <v>1.7216442090286874</v>
      </c>
      <c r="R13" s="9">
        <f t="shared" si="5"/>
        <v>2.131609772769981</v>
      </c>
      <c r="S13" s="9">
        <f t="shared" si="5"/>
        <v>1.5282373373268947</v>
      </c>
      <c r="T13" s="9">
        <f t="shared" si="5"/>
        <v>1.9317630299746691</v>
      </c>
      <c r="U13" s="9">
        <f t="shared" si="5"/>
        <v>2.3652489556696601</v>
      </c>
      <c r="V13" s="9">
        <f t="shared" si="5"/>
        <v>1.5489234111174526</v>
      </c>
      <c r="W13" s="9"/>
    </row>
    <row r="14" spans="1:23">
      <c r="A14" s="13" t="s">
        <v>9</v>
      </c>
      <c r="B14" s="13"/>
      <c r="C14" s="9">
        <f>100*(C53-C56)/(C$40/1000)</f>
        <v>0.90626956507698697</v>
      </c>
      <c r="D14" s="9">
        <f>100*(D53-D56)/(D$40/1000)</f>
        <v>0.59643791688813141</v>
      </c>
      <c r="E14" s="9">
        <f>100*(E53-E56)/(E$40/1000)</f>
        <v>-0.47084370396113162</v>
      </c>
      <c r="F14" s="9">
        <f t="shared" ref="F14:V14" si="6">100*(F53-F56)/(F$40/1000)</f>
        <v>0.49406048851708922</v>
      </c>
      <c r="G14" s="9">
        <f t="shared" si="6"/>
        <v>0.83308702949389057</v>
      </c>
      <c r="H14" s="9">
        <f t="shared" si="6"/>
        <v>0.30900488704568629</v>
      </c>
      <c r="I14" s="9">
        <f t="shared" si="6"/>
        <v>0.95695433373211813</v>
      </c>
      <c r="J14" s="9">
        <f t="shared" si="6"/>
        <v>0.51920993228851675</v>
      </c>
      <c r="K14" s="9">
        <f t="shared" si="6"/>
        <v>0.72163892822636599</v>
      </c>
      <c r="L14" s="9">
        <f t="shared" si="6"/>
        <v>2.3082425954389545</v>
      </c>
      <c r="M14" s="9">
        <f t="shared" si="6"/>
        <v>3.871988061736412</v>
      </c>
      <c r="N14" s="9">
        <f t="shared" si="6"/>
        <v>3.6888835457002074</v>
      </c>
      <c r="O14" s="9">
        <f t="shared" si="6"/>
        <v>3.5385880917838972</v>
      </c>
      <c r="P14" s="9">
        <f t="shared" si="6"/>
        <v>3.159568693699248</v>
      </c>
      <c r="Q14" s="9">
        <f t="shared" si="6"/>
        <v>3.1332192740382023</v>
      </c>
      <c r="R14" s="9">
        <f t="shared" si="6"/>
        <v>1.5083832169352329</v>
      </c>
      <c r="S14" s="9">
        <f t="shared" si="6"/>
        <v>1.7386132725380352</v>
      </c>
      <c r="T14" s="9">
        <f t="shared" si="6"/>
        <v>0.26708150065525882</v>
      </c>
      <c r="U14" s="9">
        <f t="shared" si="6"/>
        <v>-0.20214894727181512</v>
      </c>
      <c r="V14" s="9">
        <f t="shared" si="6"/>
        <v>-0.8290375194890528</v>
      </c>
      <c r="W14" s="9"/>
    </row>
    <row r="15" spans="1:23">
      <c r="A15" s="15" t="s">
        <v>10</v>
      </c>
      <c r="B15" s="15"/>
      <c r="C15" s="9">
        <f>100*(C57-B57)/(C$40/1000)</f>
        <v>0.41950053235595269</v>
      </c>
      <c r="D15" s="9">
        <f>100*(D57-C57)/(D$40/1000)</f>
        <v>-1.1700534604899562</v>
      </c>
      <c r="E15" s="9">
        <f>100*(E57-D57)/(E$40/1000)</f>
        <v>0.3602248291103467</v>
      </c>
      <c r="F15" s="9">
        <f t="shared" ref="F15:V15" si="7">100*(F57-E57)/(F$40/1000)</f>
        <v>0.66083262274555377</v>
      </c>
      <c r="G15" s="9">
        <f t="shared" si="7"/>
        <v>0.13530664692599467</v>
      </c>
      <c r="H15" s="9">
        <f t="shared" si="7"/>
        <v>4.3244107049436223E-2</v>
      </c>
      <c r="I15" s="9">
        <f t="shared" si="7"/>
        <v>-0.50617864196271289</v>
      </c>
      <c r="J15" s="9">
        <f t="shared" si="7"/>
        <v>-1.1436483108638003</v>
      </c>
      <c r="K15" s="9">
        <f t="shared" si="7"/>
        <v>5.4929586338945962</v>
      </c>
      <c r="L15" s="9">
        <f t="shared" si="7"/>
        <v>4.586179481124697</v>
      </c>
      <c r="M15" s="9">
        <f t="shared" si="7"/>
        <v>1.3596509300395068</v>
      </c>
      <c r="N15" s="9">
        <f t="shared" si="7"/>
        <v>0.41979985784071078</v>
      </c>
      <c r="O15" s="9">
        <f t="shared" si="7"/>
        <v>3.8744355962177792</v>
      </c>
      <c r="P15" s="9">
        <f t="shared" si="7"/>
        <v>2.3647253587957993</v>
      </c>
      <c r="Q15" s="9">
        <f t="shared" si="7"/>
        <v>0.97962748919439679</v>
      </c>
      <c r="R15" s="9">
        <f t="shared" si="7"/>
        <v>1.1262863574468995</v>
      </c>
      <c r="S15" s="9">
        <f t="shared" si="7"/>
        <v>2.6380390883339779</v>
      </c>
      <c r="T15" s="9">
        <f t="shared" si="7"/>
        <v>3.3937632666710824</v>
      </c>
      <c r="U15" s="9">
        <f t="shared" si="7"/>
        <v>3.9011125700489422</v>
      </c>
      <c r="V15" s="9">
        <f t="shared" si="7"/>
        <v>2.5759211789231427</v>
      </c>
      <c r="W15" s="9"/>
    </row>
    <row r="16" spans="1:23">
      <c r="A16" s="15" t="s">
        <v>11</v>
      </c>
      <c r="B16" s="15"/>
      <c r="C16" s="9">
        <f>C17</f>
        <v>0.28468773916459827</v>
      </c>
      <c r="D16" s="9">
        <f t="shared" ref="D16:U16" si="8">D17</f>
        <v>0.4538973932809483</v>
      </c>
      <c r="E16" s="9">
        <f t="shared" si="8"/>
        <v>0.13775503715859844</v>
      </c>
      <c r="F16" s="9">
        <f t="shared" si="8"/>
        <v>7.3414199344235317E-3</v>
      </c>
      <c r="G16" s="9">
        <f t="shared" si="8"/>
        <v>3.2212921477720001E-2</v>
      </c>
      <c r="H16" s="9">
        <f t="shared" si="8"/>
        <v>0.90966157308472873</v>
      </c>
      <c r="I16" s="9">
        <f t="shared" si="8"/>
        <v>5.0914178803190512E-2</v>
      </c>
      <c r="J16" s="9">
        <f t="shared" si="8"/>
        <v>2.2404442637637977E-2</v>
      </c>
      <c r="K16" s="9">
        <f t="shared" si="8"/>
        <v>1.439630791780224E-3</v>
      </c>
      <c r="L16" s="9">
        <f t="shared" si="8"/>
        <v>2.9794416287978725E-3</v>
      </c>
      <c r="M16" s="9">
        <f t="shared" si="8"/>
        <v>6.277317702077183E-3</v>
      </c>
      <c r="N16" s="9">
        <f t="shared" si="8"/>
        <v>7.2564749250368437E-3</v>
      </c>
      <c r="O16" s="9">
        <f t="shared" si="8"/>
        <v>1.0543381668160279E-3</v>
      </c>
      <c r="P16" s="9">
        <f t="shared" si="8"/>
        <v>5.9695553053713659E-3</v>
      </c>
      <c r="Q16" s="9">
        <f t="shared" si="8"/>
        <v>0</v>
      </c>
      <c r="R16" s="9">
        <f t="shared" si="8"/>
        <v>6.7222004817722519E-4</v>
      </c>
      <c r="S16" s="9">
        <f t="shared" si="8"/>
        <v>2.280516727659514E-3</v>
      </c>
      <c r="T16" s="9">
        <f t="shared" si="8"/>
        <v>4.8859351299821611E-5</v>
      </c>
      <c r="U16" s="9">
        <f t="shared" si="8"/>
        <v>6.0067115760767928E-5</v>
      </c>
      <c r="V16" s="9">
        <f>V17</f>
        <v>0</v>
      </c>
      <c r="W16" s="9"/>
    </row>
    <row r="17" spans="1:23" s="18" customFormat="1">
      <c r="A17" s="16" t="s">
        <v>12</v>
      </c>
      <c r="B17" s="16"/>
      <c r="C17" s="17">
        <f>100*C52/(C$40/1000)</f>
        <v>0.28468773916459827</v>
      </c>
      <c r="D17" s="17">
        <f>100*D52/(D$40/1000)</f>
        <v>0.4538973932809483</v>
      </c>
      <c r="E17" s="17">
        <f>100*E52/(E$40/1000)</f>
        <v>0.13775503715859844</v>
      </c>
      <c r="F17" s="17">
        <f t="shared" ref="F17:V17" si="9">100*F52/(F$40/1000)</f>
        <v>7.3414199344235317E-3</v>
      </c>
      <c r="G17" s="17">
        <f t="shared" si="9"/>
        <v>3.2212921477720001E-2</v>
      </c>
      <c r="H17" s="17">
        <f t="shared" si="9"/>
        <v>0.90966157308472873</v>
      </c>
      <c r="I17" s="17">
        <f t="shared" si="9"/>
        <v>5.0914178803190512E-2</v>
      </c>
      <c r="J17" s="17">
        <f t="shared" si="9"/>
        <v>2.2404442637637977E-2</v>
      </c>
      <c r="K17" s="17">
        <f t="shared" si="9"/>
        <v>1.439630791780224E-3</v>
      </c>
      <c r="L17" s="17">
        <f t="shared" si="9"/>
        <v>2.9794416287978725E-3</v>
      </c>
      <c r="M17" s="17">
        <f t="shared" si="9"/>
        <v>6.277317702077183E-3</v>
      </c>
      <c r="N17" s="17">
        <f t="shared" si="9"/>
        <v>7.2564749250368437E-3</v>
      </c>
      <c r="O17" s="17">
        <f t="shared" si="9"/>
        <v>1.0543381668160279E-3</v>
      </c>
      <c r="P17" s="17">
        <f t="shared" si="9"/>
        <v>5.9695553053713659E-3</v>
      </c>
      <c r="Q17" s="17">
        <f t="shared" si="9"/>
        <v>0</v>
      </c>
      <c r="R17" s="17">
        <f t="shared" si="9"/>
        <v>6.7222004817722519E-4</v>
      </c>
      <c r="S17" s="17">
        <f t="shared" si="9"/>
        <v>2.280516727659514E-3</v>
      </c>
      <c r="T17" s="17">
        <f t="shared" si="9"/>
        <v>4.8859351299821611E-5</v>
      </c>
      <c r="U17" s="17">
        <f t="shared" si="9"/>
        <v>6.0067115760767928E-5</v>
      </c>
      <c r="V17" s="17">
        <f t="shared" si="9"/>
        <v>0</v>
      </c>
      <c r="W17" s="17"/>
    </row>
    <row r="18" spans="1:23">
      <c r="A18" s="15" t="s">
        <v>13</v>
      </c>
      <c r="B18" s="15"/>
      <c r="C18" s="14">
        <f t="shared" ref="C18:V18" si="10">-(C46/(C47*C50))*B4</f>
        <v>-1.578431377727417</v>
      </c>
      <c r="D18" s="14">
        <f t="shared" si="10"/>
        <v>0.88961136392081364</v>
      </c>
      <c r="E18" s="14">
        <f t="shared" si="10"/>
        <v>-1.7686032414755857</v>
      </c>
      <c r="F18" s="14">
        <f t="shared" si="10"/>
        <v>-2.6894300707370959</v>
      </c>
      <c r="G18" s="14">
        <f t="shared" si="10"/>
        <v>-1.3020871572116726</v>
      </c>
      <c r="H18" s="14">
        <f t="shared" si="10"/>
        <v>1.341622307616283</v>
      </c>
      <c r="I18" s="14">
        <f t="shared" si="10"/>
        <v>0.33835173934606333</v>
      </c>
      <c r="J18" s="14">
        <f t="shared" si="10"/>
        <v>2.1005574640028697</v>
      </c>
      <c r="K18" s="14">
        <f t="shared" si="10"/>
        <v>5.0547764976881817</v>
      </c>
      <c r="L18" s="14">
        <f t="shared" si="10"/>
        <v>-11.041832515041705</v>
      </c>
      <c r="M18" s="14">
        <f t="shared" si="10"/>
        <v>-11.194804105018317</v>
      </c>
      <c r="N18" s="14">
        <f t="shared" si="10"/>
        <v>-9.5997948390423371</v>
      </c>
      <c r="O18" s="14">
        <f t="shared" si="10"/>
        <v>-5.4239048735644806</v>
      </c>
      <c r="P18" s="14">
        <f t="shared" si="10"/>
        <v>-4.4640522852451152</v>
      </c>
      <c r="Q18" s="14">
        <f t="shared" si="10"/>
        <v>-2.7004003977112991</v>
      </c>
      <c r="R18" s="14">
        <f t="shared" si="10"/>
        <v>-0.25549375685783449</v>
      </c>
      <c r="S18" s="14">
        <f t="shared" si="10"/>
        <v>-3.2049903559935631</v>
      </c>
      <c r="T18" s="14">
        <f t="shared" si="10"/>
        <v>-2.913559231464097</v>
      </c>
      <c r="U18" s="14">
        <f t="shared" si="10"/>
        <v>-0.63363124570403007</v>
      </c>
      <c r="V18" s="9"/>
    </row>
    <row r="19" spans="1:23">
      <c r="A19" s="15" t="s">
        <v>14</v>
      </c>
      <c r="B19" s="15"/>
      <c r="C19" s="14">
        <f t="shared" ref="C19:V19" si="11">-(C49/C50)*B5</f>
        <v>-6.521098745051368E-2</v>
      </c>
      <c r="D19" s="14">
        <f t="shared" si="11"/>
        <v>-0.10010837645310307</v>
      </c>
      <c r="E19" s="14">
        <f t="shared" si="11"/>
        <v>1.1956863514731174E-3</v>
      </c>
      <c r="F19" s="14">
        <f t="shared" si="11"/>
        <v>1.3989639080834016E-2</v>
      </c>
      <c r="G19" s="14">
        <f t="shared" si="11"/>
        <v>5.6271594970139914E-2</v>
      </c>
      <c r="H19" s="14">
        <f t="shared" si="11"/>
        <v>4.8817491163522006E-2</v>
      </c>
      <c r="I19" s="14">
        <f t="shared" si="11"/>
        <v>-2.3138936471082158E-2</v>
      </c>
      <c r="J19" s="14">
        <f t="shared" si="11"/>
        <v>1.7192325720204137E-2</v>
      </c>
      <c r="K19" s="14">
        <f t="shared" si="11"/>
        <v>-0.13128561291168567</v>
      </c>
      <c r="L19" s="14">
        <f t="shared" si="11"/>
        <v>-0.50675665995497243</v>
      </c>
      <c r="M19" s="14">
        <f t="shared" si="11"/>
        <v>-1.6391337489885811</v>
      </c>
      <c r="N19" s="14">
        <f t="shared" si="11"/>
        <v>-0.86042586777129781</v>
      </c>
      <c r="O19" s="14">
        <f t="shared" si="11"/>
        <v>-1.6565771924574535</v>
      </c>
      <c r="P19" s="14">
        <f t="shared" si="11"/>
        <v>-1.6332159600954257</v>
      </c>
      <c r="Q19" s="14">
        <f t="shared" si="11"/>
        <v>-1.9740299742489327</v>
      </c>
      <c r="R19" s="14">
        <f t="shared" si="11"/>
        <v>-0.88693351071385951</v>
      </c>
      <c r="S19" s="14">
        <f t="shared" si="11"/>
        <v>-1.4806777551960244</v>
      </c>
      <c r="T19" s="14">
        <f t="shared" si="11"/>
        <v>-1.8083706858161359</v>
      </c>
      <c r="U19" s="14">
        <f t="shared" si="11"/>
        <v>-1.3640471742305398</v>
      </c>
      <c r="V19" s="9"/>
      <c r="W19" s="9"/>
    </row>
    <row r="20" spans="1:23">
      <c r="A20" s="15" t="s">
        <v>15</v>
      </c>
      <c r="B20" s="15"/>
      <c r="C20" s="14">
        <f t="shared" ref="C20:V20" si="12">C6*C63+B6*(C64/(C47*C50)-C49/C50)</f>
        <v>-0.75037733879871671</v>
      </c>
      <c r="D20" s="14">
        <f t="shared" si="12"/>
        <v>-0.86139444285458888</v>
      </c>
      <c r="E20" s="14">
        <f t="shared" si="12"/>
        <v>1.6508074280309485E-2</v>
      </c>
      <c r="F20" s="14">
        <f t="shared" si="12"/>
        <v>0.15232549928598513</v>
      </c>
      <c r="G20" s="14">
        <f t="shared" si="12"/>
        <v>0.54261201663256742</v>
      </c>
      <c r="H20" s="14">
        <f t="shared" si="12"/>
        <v>0.65436276727177878</v>
      </c>
      <c r="I20" s="14">
        <f t="shared" si="12"/>
        <v>-0.41817296194885201</v>
      </c>
      <c r="J20" s="14">
        <f t="shared" si="12"/>
        <v>0.48186567099683975</v>
      </c>
      <c r="K20" s="14">
        <f t="shared" si="12"/>
        <v>94.603049409775437</v>
      </c>
      <c r="L20" s="14">
        <f t="shared" si="12"/>
        <v>-28.700872936786027</v>
      </c>
      <c r="M20" s="14">
        <f t="shared" si="12"/>
        <v>-9.2066714387430562</v>
      </c>
      <c r="N20" s="14">
        <f t="shared" si="12"/>
        <v>-8.7309993560123509</v>
      </c>
      <c r="O20" s="14">
        <f t="shared" si="12"/>
        <v>-7.1809161450461803</v>
      </c>
      <c r="P20" s="14">
        <f t="shared" si="12"/>
        <v>-5.194531751641323</v>
      </c>
      <c r="Q20" s="14">
        <f t="shared" si="12"/>
        <v>-3.1942617481044198</v>
      </c>
      <c r="R20" s="14">
        <f t="shared" si="12"/>
        <v>9.478888657917206E-2</v>
      </c>
      <c r="S20" s="14">
        <f t="shared" si="12"/>
        <v>-3.1147208557596278</v>
      </c>
      <c r="T20" s="14">
        <f t="shared" si="12"/>
        <v>-2.3271437145739551</v>
      </c>
      <c r="U20" s="14">
        <f t="shared" si="12"/>
        <v>-1.1847924306106261E-2</v>
      </c>
      <c r="V20" s="9"/>
    </row>
    <row r="21" spans="1:23">
      <c r="E21" s="17"/>
      <c r="F21" s="17"/>
      <c r="G21" s="17"/>
      <c r="H21" s="17"/>
      <c r="I21" s="17"/>
      <c r="J21" s="17"/>
      <c r="K21" s="3"/>
      <c r="L21" s="17"/>
    </row>
    <row r="22" spans="1:23">
      <c r="A22" s="13" t="s">
        <v>16</v>
      </c>
      <c r="B22" s="13"/>
      <c r="C22" s="9">
        <f t="shared" ref="C22:V22" si="13">C13+C19+C20</f>
        <v>0.40811447725770633</v>
      </c>
      <c r="D22" s="9">
        <f t="shared" si="13"/>
        <v>0.62105353781555983</v>
      </c>
      <c r="E22" s="9">
        <f t="shared" si="13"/>
        <v>1.7108524288715949</v>
      </c>
      <c r="F22" s="9">
        <f t="shared" si="13"/>
        <v>2.1427961154097832</v>
      </c>
      <c r="G22" s="9">
        <f t="shared" si="13"/>
        <v>2.8267934861412174</v>
      </c>
      <c r="H22" s="9">
        <f t="shared" si="13"/>
        <v>3.6036854394750337</v>
      </c>
      <c r="I22" s="9">
        <f t="shared" si="13"/>
        <v>2.9562507174999526</v>
      </c>
      <c r="J22" s="9">
        <f t="shared" si="13"/>
        <v>4.2857065359348407</v>
      </c>
      <c r="K22" s="9">
        <f t="shared" si="13"/>
        <v>96.650245102780957</v>
      </c>
      <c r="L22" s="9">
        <f t="shared" si="13"/>
        <v>-27.376656307215107</v>
      </c>
      <c r="M22" s="9">
        <f t="shared" si="13"/>
        <v>-9.5718001039257228</v>
      </c>
      <c r="N22" s="9">
        <f t="shared" si="13"/>
        <v>-7.6658086873938842</v>
      </c>
      <c r="O22" s="9">
        <f t="shared" si="13"/>
        <v>-7.0738759094228758</v>
      </c>
      <c r="P22" s="9">
        <f t="shared" si="13"/>
        <v>-4.8064070518921866</v>
      </c>
      <c r="Q22" s="9">
        <f t="shared" si="13"/>
        <v>-3.446647513324665</v>
      </c>
      <c r="R22" s="9">
        <f t="shared" si="13"/>
        <v>1.3394651486352935</v>
      </c>
      <c r="S22" s="9">
        <f t="shared" si="13"/>
        <v>-3.0671612736287575</v>
      </c>
      <c r="T22" s="9">
        <f t="shared" si="13"/>
        <v>-2.2037513704154219</v>
      </c>
      <c r="U22" s="9">
        <f t="shared" si="13"/>
        <v>0.98935385713301405</v>
      </c>
      <c r="V22" s="9">
        <f t="shared" si="13"/>
        <v>1.5489234111174526</v>
      </c>
    </row>
    <row r="23" spans="1:23">
      <c r="A23" s="15" t="s">
        <v>17</v>
      </c>
      <c r="B23" s="15"/>
      <c r="C23" s="9">
        <f t="shared" ref="C23:V23" si="14">100*C22/B4</f>
        <v>1.3862796446112735</v>
      </c>
      <c r="D23" s="9">
        <f t="shared" si="14"/>
        <v>1.9817349481378426</v>
      </c>
      <c r="E23" s="9">
        <f t="shared" si="14"/>
        <v>5.0688874537621222</v>
      </c>
      <c r="F23" s="9">
        <f t="shared" si="14"/>
        <v>6.0054707755704957</v>
      </c>
      <c r="G23" s="9">
        <f t="shared" si="14"/>
        <v>8.1883642342282279</v>
      </c>
      <c r="H23" s="9">
        <f t="shared" si="14"/>
        <v>9.5883030909140974</v>
      </c>
      <c r="I23" s="9">
        <f t="shared" si="14"/>
        <v>6.8771390360710889</v>
      </c>
      <c r="J23" s="9">
        <f t="shared" si="14"/>
        <v>9.5143606952393807</v>
      </c>
      <c r="K23" s="9">
        <f t="shared" si="14"/>
        <v>179.7793472581053</v>
      </c>
      <c r="L23" s="9">
        <f t="shared" si="14"/>
        <v>-18.328620437966833</v>
      </c>
      <c r="M23" s="9">
        <f t="shared" si="14"/>
        <v>-6.4832875113684922</v>
      </c>
      <c r="N23" s="9">
        <f t="shared" si="14"/>
        <v>-6.168216990487875</v>
      </c>
      <c r="O23" s="9">
        <f t="shared" si="14"/>
        <v>-8.9746764631558644</v>
      </c>
      <c r="P23" s="9">
        <f t="shared" si="14"/>
        <v>-7.510011021434889</v>
      </c>
      <c r="Q23" s="9">
        <f t="shared" si="14"/>
        <v>-6.9551628582407581</v>
      </c>
      <c r="R23" s="9">
        <f t="shared" si="14"/>
        <v>3.096187023618203</v>
      </c>
      <c r="S23" s="9">
        <f t="shared" si="14"/>
        <v>-6.9609687961399134</v>
      </c>
      <c r="T23" s="9">
        <f t="shared" si="14"/>
        <v>-5.2542112681853554</v>
      </c>
      <c r="U23" s="9">
        <f t="shared" si="14"/>
        <v>2.5243656400067742</v>
      </c>
      <c r="V23" s="9">
        <f t="shared" si="14"/>
        <v>3.44205202470545</v>
      </c>
    </row>
    <row r="24" spans="1:23">
      <c r="K24" s="3"/>
      <c r="L24" s="3"/>
    </row>
    <row r="25" spans="1:23">
      <c r="A25" s="4" t="s">
        <v>18</v>
      </c>
      <c r="C25" s="11">
        <f>C11</f>
        <v>1.8993308806030669</v>
      </c>
      <c r="D25" s="11">
        <f>D11</f>
        <v>2.4131502669458484</v>
      </c>
      <c r="E25" s="11">
        <f>E11</f>
        <v>1.9287047490240852</v>
      </c>
      <c r="F25" s="11">
        <f t="shared" ref="F25:P25" si="15">F11</f>
        <v>-1.1586570622735124</v>
      </c>
      <c r="G25" s="11">
        <f t="shared" si="15"/>
        <v>3.0621056383713494</v>
      </c>
      <c r="H25" s="11">
        <f t="shared" si="15"/>
        <v>5.4024522787073295</v>
      </c>
      <c r="I25" s="11">
        <f t="shared" si="15"/>
        <v>2.0579727036712043</v>
      </c>
      <c r="J25" s="11">
        <f t="shared" si="15"/>
        <v>8.715874223731106</v>
      </c>
      <c r="K25" s="11">
        <f t="shared" si="15"/>
        <v>95.605130370809206</v>
      </c>
      <c r="L25" s="11">
        <f t="shared" si="15"/>
        <v>-1.727550141489445</v>
      </c>
      <c r="M25" s="11">
        <f t="shared" si="15"/>
        <v>-23.358896168461513</v>
      </c>
      <c r="N25" s="11">
        <f t="shared" si="15"/>
        <v>-45.458766634062655</v>
      </c>
      <c r="O25" s="11">
        <f t="shared" si="15"/>
        <v>-14.820400274548753</v>
      </c>
      <c r="P25" s="11">
        <f t="shared" si="15"/>
        <v>-14.444761894652657</v>
      </c>
      <c r="Q25" s="9">
        <v>-6.3</v>
      </c>
      <c r="R25" s="9">
        <v>0.8</v>
      </c>
      <c r="S25" s="9">
        <v>-2.1</v>
      </c>
      <c r="T25" s="9">
        <v>-2.8</v>
      </c>
      <c r="U25" s="9">
        <v>5.8</v>
      </c>
      <c r="V25" s="9">
        <v>1</v>
      </c>
      <c r="W25" s="9"/>
    </row>
    <row r="26" spans="1:23">
      <c r="A26" s="4" t="s">
        <v>19</v>
      </c>
      <c r="C26" s="11">
        <f>C13-C14-C15-C16+C18+C19+C20</f>
        <v>-2.7807747370672491</v>
      </c>
      <c r="D26" s="11">
        <f t="shared" ref="D26:V26" si="16">D13-D14-D15-D16+D18+D19+D20</f>
        <v>1.6303830520572498</v>
      </c>
      <c r="E26" s="11">
        <f t="shared" si="16"/>
        <v>-8.4886974911804067E-2</v>
      </c>
      <c r="F26" s="11">
        <f t="shared" si="16"/>
        <v>-1.7088684865243791</v>
      </c>
      <c r="G26" s="11">
        <f t="shared" si="16"/>
        <v>0.52409973103193941</v>
      </c>
      <c r="H26" s="11">
        <f t="shared" si="16"/>
        <v>3.683397179911466</v>
      </c>
      <c r="I26" s="11">
        <f t="shared" si="16"/>
        <v>2.7929125862734203</v>
      </c>
      <c r="J26" s="11">
        <f t="shared" si="16"/>
        <v>6.9882979358753552</v>
      </c>
      <c r="K26" s="11">
        <f t="shared" si="16"/>
        <v>95.488984407556401</v>
      </c>
      <c r="L26" s="11">
        <f t="shared" si="16"/>
        <v>-45.315890340449258</v>
      </c>
      <c r="M26" s="11">
        <f t="shared" si="16"/>
        <v>-26.004520518422041</v>
      </c>
      <c r="N26" s="11">
        <f t="shared" si="16"/>
        <v>-21.381543404902175</v>
      </c>
      <c r="O26" s="11">
        <f t="shared" si="16"/>
        <v>-19.911858809155849</v>
      </c>
      <c r="P26" s="11">
        <f t="shared" si="16"/>
        <v>-14.80072294493772</v>
      </c>
      <c r="Q26" s="11">
        <f t="shared" si="16"/>
        <v>-10.259894674268564</v>
      </c>
      <c r="R26" s="11">
        <f t="shared" si="16"/>
        <v>-1.5513704026528505</v>
      </c>
      <c r="S26" s="11">
        <f t="shared" si="16"/>
        <v>-10.651084507221995</v>
      </c>
      <c r="T26" s="11">
        <f t="shared" si="16"/>
        <v>-8.7782042285571595</v>
      </c>
      <c r="U26" s="11">
        <f t="shared" si="16"/>
        <v>-3.3433010784639037</v>
      </c>
      <c r="V26" s="11">
        <f t="shared" si="16"/>
        <v>-0.19796024831663717</v>
      </c>
      <c r="W26" s="9"/>
    </row>
    <row r="27" spans="1:23">
      <c r="A27" s="4" t="s">
        <v>20</v>
      </c>
      <c r="C27" s="11">
        <f>C25-C26</f>
        <v>4.680105617670316</v>
      </c>
      <c r="D27" s="11">
        <f>D25-D26</f>
        <v>0.78276721488859868</v>
      </c>
      <c r="E27" s="11">
        <f>E25-E26</f>
        <v>2.0135917239358894</v>
      </c>
      <c r="F27" s="11">
        <f t="shared" ref="F27:V27" si="17">F25-F26</f>
        <v>0.55021142425086667</v>
      </c>
      <c r="G27" s="11">
        <f t="shared" si="17"/>
        <v>2.5380059073394099</v>
      </c>
      <c r="H27" s="11">
        <f t="shared" si="17"/>
        <v>1.7190550987958635</v>
      </c>
      <c r="I27" s="11">
        <f t="shared" si="17"/>
        <v>-0.73493988260221599</v>
      </c>
      <c r="J27" s="11">
        <f t="shared" si="17"/>
        <v>1.7275762878557508</v>
      </c>
      <c r="K27" s="11">
        <f t="shared" si="17"/>
        <v>0.11614596325280502</v>
      </c>
      <c r="L27" s="11">
        <f t="shared" si="17"/>
        <v>43.588340198959813</v>
      </c>
      <c r="M27" s="11">
        <f t="shared" si="17"/>
        <v>2.6456243499605279</v>
      </c>
      <c r="N27" s="11">
        <f t="shared" si="17"/>
        <v>-24.077223229160481</v>
      </c>
      <c r="O27" s="11">
        <f t="shared" si="17"/>
        <v>5.0914585346070957</v>
      </c>
      <c r="P27" s="11">
        <f t="shared" si="17"/>
        <v>0.35596105028506209</v>
      </c>
      <c r="Q27" s="11">
        <f t="shared" si="17"/>
        <v>3.9598946742685639</v>
      </c>
      <c r="R27" s="11">
        <f t="shared" si="17"/>
        <v>2.3513704026528508</v>
      </c>
      <c r="S27" s="11">
        <f t="shared" si="17"/>
        <v>8.5510845072219954</v>
      </c>
      <c r="T27" s="11">
        <f t="shared" si="17"/>
        <v>5.9782042285571597</v>
      </c>
      <c r="U27" s="11">
        <f t="shared" si="17"/>
        <v>9.1433010784639031</v>
      </c>
      <c r="V27" s="11">
        <f t="shared" si="17"/>
        <v>1.1979602483166372</v>
      </c>
      <c r="W27" s="9"/>
    </row>
    <row r="29" spans="1:23">
      <c r="C29" s="19">
        <f>C13/B4</f>
        <v>4.1566628534086936E-2</v>
      </c>
      <c r="D29" s="19">
        <f t="shared" ref="D29:V29" si="18">D13/C4</f>
        <v>5.0498178487798091E-2</v>
      </c>
      <c r="E29" s="19">
        <f t="shared" si="18"/>
        <v>5.0164350220757506E-2</v>
      </c>
      <c r="F29" s="19">
        <f t="shared" si="18"/>
        <v>5.5393505059778435E-2</v>
      </c>
      <c r="G29" s="19">
        <f t="shared" si="18"/>
        <v>6.4535798682124446E-2</v>
      </c>
      <c r="H29" s="19">
        <f t="shared" si="18"/>
        <v>7.7173558180003002E-2</v>
      </c>
      <c r="I29" s="19">
        <f t="shared" si="18"/>
        <v>7.9037648448160872E-2</v>
      </c>
      <c r="J29" s="19">
        <f t="shared" si="18"/>
        <v>8.4064412077997641E-2</v>
      </c>
      <c r="K29" s="19">
        <f t="shared" si="18"/>
        <v>4.05219817885916E-2</v>
      </c>
      <c r="L29" s="19">
        <f t="shared" si="18"/>
        <v>1.2258332091100228E-2</v>
      </c>
      <c r="M29" s="19">
        <f t="shared" si="18"/>
        <v>8.6292454497365109E-3</v>
      </c>
      <c r="N29" s="19">
        <f t="shared" si="18"/>
        <v>1.5494282627292837E-2</v>
      </c>
      <c r="O29" s="19">
        <f t="shared" si="18"/>
        <v>2.2375139208653697E-2</v>
      </c>
      <c r="P29" s="19">
        <f t="shared" si="18"/>
        <v>3.1583447822071065E-2</v>
      </c>
      <c r="Q29" s="19">
        <f t="shared" si="18"/>
        <v>3.4741921857251626E-2</v>
      </c>
      <c r="R29" s="19">
        <f t="shared" si="18"/>
        <v>4.9272372070243063E-2</v>
      </c>
      <c r="S29" s="19">
        <f t="shared" si="18"/>
        <v>3.4683576992489321E-2</v>
      </c>
      <c r="T29" s="19">
        <f t="shared" si="18"/>
        <v>4.6057333035910801E-2</v>
      </c>
      <c r="U29" s="19">
        <f t="shared" si="18"/>
        <v>6.0350026946442238E-2</v>
      </c>
      <c r="V29" s="19">
        <f t="shared" si="18"/>
        <v>3.4420520247054505E-2</v>
      </c>
    </row>
    <row r="30" spans="1:23">
      <c r="C30" s="19"/>
      <c r="D30" s="19"/>
      <c r="E30" s="19"/>
      <c r="F30" s="19"/>
      <c r="G30" s="19"/>
      <c r="H30" s="19"/>
      <c r="I30" s="19"/>
      <c r="J30" s="19"/>
      <c r="K30" s="19"/>
    </row>
    <row r="31" spans="1:23">
      <c r="A31" s="4" t="s">
        <v>21</v>
      </c>
      <c r="C31" s="11">
        <f>C13-C14-C15</f>
        <v>-0.10206729392600306</v>
      </c>
      <c r="D31" s="11">
        <f t="shared" ref="D31:V31" si="19">D13-D14-D15</f>
        <v>2.1561719007250764</v>
      </c>
      <c r="E31" s="11">
        <f t="shared" si="19"/>
        <v>1.8037675430905975</v>
      </c>
      <c r="F31" s="11">
        <f t="shared" si="19"/>
        <v>0.82158786578032117</v>
      </c>
      <c r="G31" s="11">
        <f t="shared" si="19"/>
        <v>1.2595161981186247</v>
      </c>
      <c r="H31" s="11">
        <f t="shared" si="19"/>
        <v>2.5482561869446108</v>
      </c>
      <c r="I31" s="11">
        <f t="shared" si="19"/>
        <v>2.9467869241504818</v>
      </c>
      <c r="J31" s="11">
        <f t="shared" si="19"/>
        <v>4.4110869177930798</v>
      </c>
      <c r="K31" s="11">
        <f t="shared" si="19"/>
        <v>-4.0361162562037549</v>
      </c>
      <c r="L31" s="11">
        <f t="shared" si="19"/>
        <v>-5.0634487870377587</v>
      </c>
      <c r="M31" s="11">
        <f t="shared" si="19"/>
        <v>-3.9576339079700054</v>
      </c>
      <c r="N31" s="11">
        <f t="shared" si="19"/>
        <v>-2.1830668671511542</v>
      </c>
      <c r="O31" s="11">
        <f t="shared" si="19"/>
        <v>-5.6494062599209185</v>
      </c>
      <c r="P31" s="11">
        <f t="shared" si="19"/>
        <v>-3.5029533926504852</v>
      </c>
      <c r="Q31" s="11">
        <f t="shared" si="19"/>
        <v>-2.3912025542039119</v>
      </c>
      <c r="R31" s="11">
        <f t="shared" si="19"/>
        <v>-0.50305980161215147</v>
      </c>
      <c r="S31" s="11">
        <f t="shared" si="19"/>
        <v>-2.8484150235451184</v>
      </c>
      <c r="T31" s="11">
        <f t="shared" si="19"/>
        <v>-1.729081737351672</v>
      </c>
      <c r="U31" s="11">
        <f t="shared" si="19"/>
        <v>-1.3337146671074671</v>
      </c>
      <c r="V31" s="11">
        <f t="shared" si="19"/>
        <v>-0.19796024831663717</v>
      </c>
    </row>
    <row r="32" spans="1:23">
      <c r="A32" s="4" t="s">
        <v>22</v>
      </c>
      <c r="C32" s="11">
        <f>SUM(C18:C20)</f>
        <v>-2.3940197039766478</v>
      </c>
      <c r="D32" s="11">
        <f t="shared" ref="D32:V32" si="20">SUM(D18:D20)</f>
        <v>-7.1891455386878356E-2</v>
      </c>
      <c r="E32" s="11">
        <f t="shared" si="20"/>
        <v>-1.7508994808438032</v>
      </c>
      <c r="F32" s="11">
        <f t="shared" si="20"/>
        <v>-2.5231149323702766</v>
      </c>
      <c r="G32" s="11">
        <f t="shared" si="20"/>
        <v>-0.70320354560896514</v>
      </c>
      <c r="H32" s="11">
        <f t="shared" si="20"/>
        <v>2.0448025660515836</v>
      </c>
      <c r="I32" s="11">
        <f t="shared" si="20"/>
        <v>-0.10296015907387085</v>
      </c>
      <c r="J32" s="11">
        <f t="shared" si="20"/>
        <v>2.5996154607199138</v>
      </c>
      <c r="K32" s="11">
        <f t="shared" si="20"/>
        <v>99.526540294551936</v>
      </c>
      <c r="L32" s="11">
        <f t="shared" si="20"/>
        <v>-40.249462111782705</v>
      </c>
      <c r="M32" s="11">
        <f t="shared" si="20"/>
        <v>-22.040609292749956</v>
      </c>
      <c r="N32" s="11">
        <f t="shared" si="20"/>
        <v>-19.191220062825984</v>
      </c>
      <c r="O32" s="11">
        <f t="shared" si="20"/>
        <v>-14.261398211068116</v>
      </c>
      <c r="P32" s="11">
        <f t="shared" si="20"/>
        <v>-11.291799996981863</v>
      </c>
      <c r="Q32" s="11">
        <f>SUM(Q18:Q20)</f>
        <v>-7.8686921200646509</v>
      </c>
      <c r="R32" s="11">
        <f t="shared" si="20"/>
        <v>-1.047638380992522</v>
      </c>
      <c r="S32" s="11">
        <f t="shared" si="20"/>
        <v>-7.8003889669492148</v>
      </c>
      <c r="T32" s="11">
        <f t="shared" si="20"/>
        <v>-7.0490736318541884</v>
      </c>
      <c r="U32" s="11">
        <f t="shared" si="20"/>
        <v>-2.0095263442406761</v>
      </c>
      <c r="V32" s="11">
        <f t="shared" si="20"/>
        <v>0</v>
      </c>
    </row>
    <row r="33" spans="1:22">
      <c r="A33" s="4" t="s">
        <v>23</v>
      </c>
      <c r="C33" s="11">
        <f>C13-C14</f>
        <v>0.31743323842994964</v>
      </c>
      <c r="D33" s="11">
        <f t="shared" ref="D33:V33" si="21">D13-D14</f>
        <v>0.9861184402351203</v>
      </c>
      <c r="E33" s="11">
        <f t="shared" si="21"/>
        <v>2.1639923722009442</v>
      </c>
      <c r="F33" s="11">
        <f t="shared" si="21"/>
        <v>1.4824204885258749</v>
      </c>
      <c r="G33" s="11">
        <f t="shared" si="21"/>
        <v>1.3948228450446194</v>
      </c>
      <c r="H33" s="11">
        <f t="shared" si="21"/>
        <v>2.5915002939940468</v>
      </c>
      <c r="I33" s="11">
        <f t="shared" si="21"/>
        <v>2.4406082821877688</v>
      </c>
      <c r="J33" s="11">
        <f t="shared" si="21"/>
        <v>3.26743860692928</v>
      </c>
      <c r="K33" s="11">
        <f t="shared" si="21"/>
        <v>1.4568423776908417</v>
      </c>
      <c r="L33" s="11">
        <f t="shared" si="21"/>
        <v>-0.47726930591306171</v>
      </c>
      <c r="M33" s="11">
        <f t="shared" si="21"/>
        <v>-2.5979829779304984</v>
      </c>
      <c r="N33" s="11">
        <f t="shared" si="21"/>
        <v>-1.7632670093104432</v>
      </c>
      <c r="O33" s="11">
        <f t="shared" si="21"/>
        <v>-1.7749706637031391</v>
      </c>
      <c r="P33" s="11">
        <f t="shared" si="21"/>
        <v>-1.138228033854686</v>
      </c>
      <c r="Q33" s="11">
        <f t="shared" si="21"/>
        <v>-1.4115750650095149</v>
      </c>
      <c r="R33" s="11">
        <f t="shared" si="21"/>
        <v>0.62322655583474806</v>
      </c>
      <c r="S33" s="11">
        <f t="shared" si="21"/>
        <v>-0.21037593521114051</v>
      </c>
      <c r="T33" s="11">
        <f t="shared" si="21"/>
        <v>1.6646815293194104</v>
      </c>
      <c r="U33" s="11">
        <f t="shared" si="21"/>
        <v>2.5673979029414751</v>
      </c>
      <c r="V33" s="11">
        <f t="shared" si="21"/>
        <v>2.3779609306065055</v>
      </c>
    </row>
    <row r="34" spans="1:22">
      <c r="C34" s="19"/>
      <c r="D34" s="19"/>
      <c r="E34" s="19"/>
      <c r="F34" s="19"/>
      <c r="G34" s="19"/>
      <c r="H34" s="19"/>
      <c r="I34" s="19"/>
      <c r="J34" s="19"/>
      <c r="K34" s="19"/>
    </row>
    <row r="35" spans="1:22">
      <c r="A35" s="20" t="s">
        <v>24</v>
      </c>
      <c r="B35" s="20"/>
      <c r="C35" s="20"/>
      <c r="D35" s="20"/>
    </row>
    <row r="36" spans="1:22" s="21" customFormat="1">
      <c r="E36" s="22"/>
      <c r="F36" s="22"/>
      <c r="G36" s="22"/>
      <c r="H36" s="22"/>
      <c r="I36" s="22"/>
      <c r="J36" s="6"/>
    </row>
    <row r="37" spans="1:22" s="25" customFormat="1">
      <c r="A37" s="23" t="s">
        <v>25</v>
      </c>
      <c r="B37" s="24">
        <f>'[1]Debt Data'!C64</f>
        <v>5567</v>
      </c>
      <c r="C37" s="24">
        <f>'[1]Debt Data'!D64</f>
        <v>8400</v>
      </c>
      <c r="D37" s="24">
        <f>'[1]Debt Data'!E64</f>
        <v>5882</v>
      </c>
      <c r="E37" s="24">
        <f>'[1]Debt Data'!F64</f>
        <v>8168.0140000000001</v>
      </c>
      <c r="F37" s="24">
        <f>'[1]Debt Data'!G64</f>
        <v>9499.5300000000007</v>
      </c>
      <c r="G37" s="24">
        <f>'[1]Debt Data'!H64</f>
        <v>7800.2780000000002</v>
      </c>
      <c r="H37" s="24">
        <f>'[1]Debt Data'!I64</f>
        <v>6390.2749999999996</v>
      </c>
      <c r="I37" s="24">
        <f>'[1]Debt Data'!J64</f>
        <v>4410.1790000000001</v>
      </c>
      <c r="J37" s="24">
        <f>'[1]Debt Data'!K64</f>
        <v>1504.8530000000001</v>
      </c>
      <c r="K37" s="24">
        <f>'[1]Debt Data'!L64*3.4</f>
        <v>16754.231</v>
      </c>
      <c r="L37" s="24">
        <f>L39-L38</f>
        <v>72986.20000000007</v>
      </c>
      <c r="M37" s="24">
        <f>M39-M38</f>
        <v>47419.820000000007</v>
      </c>
      <c r="N37" s="24">
        <f>N39-N38</f>
        <v>74444.229999999981</v>
      </c>
      <c r="O37" s="24">
        <f>O39-O38</f>
        <v>85684.050399999949</v>
      </c>
      <c r="P37" s="24">
        <f>'[1]Debt Data'!Q64</f>
        <v>98431.97</v>
      </c>
      <c r="Q37" s="24">
        <f>'[1]Debt Data'!R64</f>
        <v>104943.552</v>
      </c>
      <c r="R37" s="24">
        <f>'[1]Debt Data'!S64</f>
        <v>127265.17</v>
      </c>
      <c r="S37" s="24">
        <f>'[1]Debt Data'!T64</f>
        <v>177059.67</v>
      </c>
      <c r="T37" s="24">
        <f>'[1]Debt Data'!U64</f>
        <v>189319.473</v>
      </c>
      <c r="U37" s="24">
        <f>U39-U38</f>
        <v>279216.28749999998</v>
      </c>
      <c r="V37" s="24">
        <f>V39-V38</f>
        <v>534681.04999999993</v>
      </c>
    </row>
    <row r="38" spans="1:22" s="25" customFormat="1">
      <c r="A38" s="23" t="s">
        <v>26</v>
      </c>
      <c r="B38" s="24">
        <f>B39-B37</f>
        <v>64059</v>
      </c>
      <c r="C38" s="24">
        <f t="shared" ref="C38:J38" si="22">C39-C37</f>
        <v>72278.8</v>
      </c>
      <c r="D38" s="24">
        <f t="shared" si="22"/>
        <v>81209</v>
      </c>
      <c r="E38" s="24">
        <f t="shared" si="22"/>
        <v>88937.020000000019</v>
      </c>
      <c r="F38" s="24">
        <f t="shared" si="22"/>
        <v>91601.44</v>
      </c>
      <c r="G38" s="24">
        <f t="shared" si="22"/>
        <v>104557.022</v>
      </c>
      <c r="H38" s="24">
        <f t="shared" si="22"/>
        <v>115486.735</v>
      </c>
      <c r="I38" s="24">
        <f t="shared" si="22"/>
        <v>123608.283</v>
      </c>
      <c r="J38" s="24">
        <f t="shared" si="22"/>
        <v>142947.79500000001</v>
      </c>
      <c r="K38" s="24">
        <f>('[1]Debt Data'!L68-'[1]Debt Data'!L64)*3.4</f>
        <v>450133.0175999999</v>
      </c>
      <c r="L38" s="24">
        <v>481999.1</v>
      </c>
      <c r="M38" s="24">
        <v>508907.7</v>
      </c>
      <c r="N38" s="24">
        <v>344832</v>
      </c>
      <c r="O38" s="24">
        <v>333156.90000000002</v>
      </c>
      <c r="P38" s="24">
        <f>P39-P37</f>
        <v>304182.44999999995</v>
      </c>
      <c r="Q38" s="24">
        <f>Q39-Q37</f>
        <v>344194.80900000001</v>
      </c>
      <c r="R38" s="24">
        <f>R39-R37</f>
        <v>377449.804</v>
      </c>
      <c r="S38" s="24">
        <f>S39-S37</f>
        <v>428027.15899999999</v>
      </c>
      <c r="T38" s="24">
        <f>T39-T37</f>
        <v>532609.05500000005</v>
      </c>
      <c r="U38" s="24">
        <v>694694.3</v>
      </c>
      <c r="V38" s="24">
        <v>712589.4</v>
      </c>
    </row>
    <row r="39" spans="1:22" s="25" customFormat="1">
      <c r="A39" s="23" t="s">
        <v>27</v>
      </c>
      <c r="B39" s="24">
        <f>'[1]Debt Data'!C68</f>
        <v>69626</v>
      </c>
      <c r="C39" s="24">
        <f>'[1]Debt Data'!D68</f>
        <v>80678.8</v>
      </c>
      <c r="D39" s="24">
        <f>'[1]Debt Data'!E68</f>
        <v>87091</v>
      </c>
      <c r="E39" s="24">
        <f>'[1]Debt Data'!F68</f>
        <v>97105.034000000014</v>
      </c>
      <c r="F39" s="24">
        <f>'[1]Debt Data'!G68</f>
        <v>101100.97</v>
      </c>
      <c r="G39" s="24">
        <f>'[1]Debt Data'!H68</f>
        <v>112357.3</v>
      </c>
      <c r="H39" s="24">
        <f>'[1]Debt Data'!I68</f>
        <v>121877.01</v>
      </c>
      <c r="I39" s="24">
        <f>'[1]Debt Data'!J68</f>
        <v>128018.462</v>
      </c>
      <c r="J39" s="24">
        <f>'[1]Debt Data'!K68</f>
        <v>144452.64800000002</v>
      </c>
      <c r="K39" s="24">
        <f>K37+K38</f>
        <v>466887.24859999993</v>
      </c>
      <c r="L39" s="24">
        <v>554985.30000000005</v>
      </c>
      <c r="M39" s="24">
        <v>556327.52</v>
      </c>
      <c r="N39" s="24">
        <v>419276.23</v>
      </c>
      <c r="O39" s="24">
        <v>418840.95039999997</v>
      </c>
      <c r="P39" s="24">
        <f>'[1]Debt Data'!Q68</f>
        <v>402614.42</v>
      </c>
      <c r="Q39" s="24">
        <f>'[1]Debt Data'!R68</f>
        <v>449138.36099999998</v>
      </c>
      <c r="R39" s="24">
        <f>'[1]Debt Data'!S68</f>
        <v>504714.97399999999</v>
      </c>
      <c r="S39" s="24">
        <f>'[1]Debt Data'!T68</f>
        <v>605086.82900000003</v>
      </c>
      <c r="T39" s="24">
        <f>'[1]Debt Data'!U68</f>
        <v>721928.52800000005</v>
      </c>
      <c r="U39" s="24">
        <v>973910.58750000002</v>
      </c>
      <c r="V39" s="24">
        <v>1247270.45</v>
      </c>
    </row>
    <row r="40" spans="1:22" s="25" customFormat="1">
      <c r="A40" s="23" t="s">
        <v>28</v>
      </c>
      <c r="B40" s="26">
        <v>236504980.622767</v>
      </c>
      <c r="C40" s="26">
        <v>257439959.357104</v>
      </c>
      <c r="D40" s="26">
        <v>258031885.03333479</v>
      </c>
      <c r="E40" s="26">
        <v>272149757.81130582</v>
      </c>
      <c r="F40" s="26">
        <v>292858877.32954264</v>
      </c>
      <c r="G40" s="27">
        <v>298948358.5542084</v>
      </c>
      <c r="H40" s="26">
        <v>283523023.98067492</v>
      </c>
      <c r="I40" s="26">
        <v>284203739.31462181</v>
      </c>
      <c r="J40" s="26">
        <v>268696708.83429164</v>
      </c>
      <c r="K40" s="28">
        <v>312580143.86003602</v>
      </c>
      <c r="L40" s="29">
        <v>375909361.396649</v>
      </c>
      <c r="M40" s="29">
        <v>447643425.64184099</v>
      </c>
      <c r="N40" s="29">
        <v>531938722.29640502</v>
      </c>
      <c r="O40" s="29">
        <v>654438985.24864697</v>
      </c>
      <c r="P40" s="29">
        <v>812455828.265131</v>
      </c>
      <c r="Q40" s="30">
        <v>1038187792.01099</v>
      </c>
      <c r="R40" s="29">
        <v>1145458250</v>
      </c>
      <c r="S40" s="29">
        <v>1442655500</v>
      </c>
      <c r="T40" s="29">
        <v>1842022000</v>
      </c>
      <c r="U40" s="29">
        <v>2164245750</v>
      </c>
      <c r="V40" s="29">
        <v>2711457500</v>
      </c>
    </row>
    <row r="41" spans="1:22" s="25" customFormat="1">
      <c r="A41" s="23" t="s">
        <v>29</v>
      </c>
      <c r="B41" s="26">
        <v>236504980.23157299</v>
      </c>
      <c r="C41" s="26">
        <v>250307885.53631499</v>
      </c>
      <c r="D41" s="26">
        <v>243186101.51946038</v>
      </c>
      <c r="E41" s="26">
        <v>256626243.05584717</v>
      </c>
      <c r="F41" s="26">
        <v>277441317.6223802</v>
      </c>
      <c r="G41" s="27">
        <v>288123304.60772389</v>
      </c>
      <c r="H41" s="27">
        <v>278369013.87171787</v>
      </c>
      <c r="I41" s="27">
        <v>276172685.35265005</v>
      </c>
      <c r="J41" s="27">
        <v>263996674.36681724</v>
      </c>
      <c r="K41" s="28">
        <v>235120723.58892795</v>
      </c>
      <c r="L41" s="29">
        <v>256023462.37514099</v>
      </c>
      <c r="M41" s="29">
        <v>279141288.631724</v>
      </c>
      <c r="N41" s="29">
        <v>304763528.50296003</v>
      </c>
      <c r="O41" s="29">
        <v>330564970.472229</v>
      </c>
      <c r="P41" s="29">
        <v>359189392.39917302</v>
      </c>
      <c r="Q41" s="29">
        <v>384200807.15896302</v>
      </c>
      <c r="R41" s="29">
        <v>386704250</v>
      </c>
      <c r="S41" s="29">
        <v>422130250</v>
      </c>
      <c r="T41" s="29">
        <v>459571250</v>
      </c>
      <c r="U41" s="29">
        <v>468301000</v>
      </c>
    </row>
    <row r="42" spans="1:22" s="25" customFormat="1">
      <c r="A42" s="23" t="s">
        <v>30</v>
      </c>
      <c r="B42" s="26">
        <f>B40/1000</f>
        <v>236504.98062276701</v>
      </c>
      <c r="C42" s="26">
        <f>C40/1000</f>
        <v>257439.959357104</v>
      </c>
      <c r="D42" s="26">
        <f t="shared" ref="D42:V42" si="23">D40/1000</f>
        <v>258031.88503333478</v>
      </c>
      <c r="E42" s="26">
        <f t="shared" si="23"/>
        <v>272149.75781130581</v>
      </c>
      <c r="F42" s="26">
        <f t="shared" si="23"/>
        <v>292858.87732954265</v>
      </c>
      <c r="G42" s="26">
        <f t="shared" si="23"/>
        <v>298948.35855420842</v>
      </c>
      <c r="H42" s="26">
        <f t="shared" si="23"/>
        <v>283523.02398067492</v>
      </c>
      <c r="I42" s="26">
        <f t="shared" si="23"/>
        <v>284203.73931462178</v>
      </c>
      <c r="J42" s="26">
        <f t="shared" si="23"/>
        <v>268696.70883429161</v>
      </c>
      <c r="K42" s="26">
        <f t="shared" si="23"/>
        <v>312580.14386003604</v>
      </c>
      <c r="L42" s="26">
        <f t="shared" si="23"/>
        <v>375909.36139664898</v>
      </c>
      <c r="M42" s="26">
        <f t="shared" si="23"/>
        <v>447643.42564184102</v>
      </c>
      <c r="N42" s="26">
        <f t="shared" si="23"/>
        <v>531938.722296405</v>
      </c>
      <c r="O42" s="26">
        <f t="shared" si="23"/>
        <v>654438.98524864693</v>
      </c>
      <c r="P42" s="26">
        <f t="shared" si="23"/>
        <v>812455.82826513099</v>
      </c>
      <c r="Q42" s="26">
        <f t="shared" si="23"/>
        <v>1038187.79201099</v>
      </c>
      <c r="R42" s="26">
        <f t="shared" si="23"/>
        <v>1145458.25</v>
      </c>
      <c r="S42" s="26">
        <f t="shared" si="23"/>
        <v>1442655.5</v>
      </c>
      <c r="T42" s="26">
        <f t="shared" si="23"/>
        <v>1842022</v>
      </c>
      <c r="U42" s="26">
        <f t="shared" si="23"/>
        <v>2164245.75</v>
      </c>
      <c r="V42" s="26">
        <f t="shared" si="23"/>
        <v>2711457.5</v>
      </c>
    </row>
    <row r="43" spans="1:22" s="25" customFormat="1">
      <c r="A43" s="23" t="s">
        <v>31</v>
      </c>
      <c r="B43" s="26">
        <f>B41/1000</f>
        <v>236504.98023157299</v>
      </c>
      <c r="C43" s="26">
        <f t="shared" ref="C43:U43" si="24">C41/1000</f>
        <v>250307.88553631501</v>
      </c>
      <c r="D43" s="26">
        <f t="shared" si="24"/>
        <v>243186.10151946038</v>
      </c>
      <c r="E43" s="26">
        <f t="shared" si="24"/>
        <v>256626.24305584718</v>
      </c>
      <c r="F43" s="26">
        <f t="shared" si="24"/>
        <v>277441.31762238021</v>
      </c>
      <c r="G43" s="26">
        <f t="shared" si="24"/>
        <v>288123.3046077239</v>
      </c>
      <c r="H43" s="26">
        <f t="shared" si="24"/>
        <v>278369.01387171785</v>
      </c>
      <c r="I43" s="26">
        <f t="shared" si="24"/>
        <v>276172.68535265006</v>
      </c>
      <c r="J43" s="26">
        <f t="shared" si="24"/>
        <v>263996.67436681723</v>
      </c>
      <c r="K43" s="26">
        <f t="shared" si="24"/>
        <v>235120.72358892794</v>
      </c>
      <c r="L43" s="26">
        <f t="shared" si="24"/>
        <v>256023.46237514098</v>
      </c>
      <c r="M43" s="26">
        <f t="shared" si="24"/>
        <v>279141.28863172402</v>
      </c>
      <c r="N43" s="26">
        <f t="shared" si="24"/>
        <v>304763.52850296005</v>
      </c>
      <c r="O43" s="26">
        <f t="shared" si="24"/>
        <v>330564.970472229</v>
      </c>
      <c r="P43" s="26">
        <f t="shared" si="24"/>
        <v>359189.392399173</v>
      </c>
      <c r="Q43" s="26">
        <f t="shared" si="24"/>
        <v>384200.807158963</v>
      </c>
      <c r="R43" s="26">
        <f t="shared" si="24"/>
        <v>386704.25</v>
      </c>
      <c r="S43" s="26">
        <f t="shared" si="24"/>
        <v>422130.25</v>
      </c>
      <c r="T43" s="26">
        <f t="shared" si="24"/>
        <v>459571.25</v>
      </c>
      <c r="U43" s="26">
        <f t="shared" si="24"/>
        <v>468301</v>
      </c>
      <c r="V43" s="26"/>
    </row>
    <row r="44" spans="1:22" s="25" customFormat="1">
      <c r="A44" s="31" t="s">
        <v>32</v>
      </c>
      <c r="B44" s="32">
        <f>B40/B41</f>
        <v>1.0000000016540624</v>
      </c>
      <c r="C44" s="32">
        <f t="shared" ref="C44:V44" si="25">C40/C41</f>
        <v>1.0284932047007136</v>
      </c>
      <c r="D44" s="32">
        <f t="shared" si="25"/>
        <v>1.0610470064741195</v>
      </c>
      <c r="E44" s="32">
        <f t="shared" si="25"/>
        <v>1.0604907532862118</v>
      </c>
      <c r="F44" s="32">
        <f t="shared" si="25"/>
        <v>1.0555705251088339</v>
      </c>
      <c r="G44" s="32">
        <f t="shared" si="25"/>
        <v>1.037570907223984</v>
      </c>
      <c r="H44" s="32">
        <f t="shared" si="25"/>
        <v>1.0185150280818691</v>
      </c>
      <c r="I44" s="32">
        <f t="shared" si="25"/>
        <v>1.0290798271802903</v>
      </c>
      <c r="J44" s="32">
        <f t="shared" si="25"/>
        <v>1.0178033851325863</v>
      </c>
      <c r="K44" s="32">
        <f t="shared" si="25"/>
        <v>1.3294453125558334</v>
      </c>
      <c r="L44" s="32">
        <f t="shared" si="25"/>
        <v>1.4682613769430395</v>
      </c>
      <c r="M44" s="32">
        <f t="shared" si="25"/>
        <v>1.6036446196693777</v>
      </c>
      <c r="N44" s="32">
        <f t="shared" si="25"/>
        <v>1.7454146331398659</v>
      </c>
      <c r="O44" s="32">
        <f t="shared" si="25"/>
        <v>1.9797590298625634</v>
      </c>
      <c r="P44" s="32">
        <f t="shared" si="25"/>
        <v>2.2619148712560966</v>
      </c>
      <c r="Q44" s="32">
        <f t="shared" si="25"/>
        <v>2.7022009653963064</v>
      </c>
      <c r="R44" s="32">
        <f t="shared" si="25"/>
        <v>2.9621041144492204</v>
      </c>
      <c r="S44" s="32">
        <f t="shared" si="25"/>
        <v>3.4175601014141961</v>
      </c>
      <c r="T44" s="32">
        <f t="shared" si="25"/>
        <v>4.0081314921244529</v>
      </c>
      <c r="U44" s="32">
        <f t="shared" si="25"/>
        <v>4.6214843658245446</v>
      </c>
      <c r="V44" s="32"/>
    </row>
    <row r="45" spans="1:22" s="25" customFormat="1">
      <c r="A45" s="23" t="s">
        <v>33</v>
      </c>
      <c r="B45" s="33"/>
      <c r="C45" s="33">
        <f>100*(C41/B41-1)</f>
        <v>5.8362006970115177</v>
      </c>
      <c r="D45" s="33">
        <f>100*(D41/C41-1)</f>
        <v>-2.8452096111935665</v>
      </c>
      <c r="E45" s="33">
        <f>100*(E41/D41-1)</f>
        <v>5.5266898282471333</v>
      </c>
      <c r="F45" s="33">
        <f t="shared" ref="F45:U45" si="26">100*(F41/E41-1)</f>
        <v>8.1110467576004162</v>
      </c>
      <c r="G45" s="33">
        <f t="shared" si="26"/>
        <v>3.8501788691339467</v>
      </c>
      <c r="H45" s="33">
        <f t="shared" si="26"/>
        <v>-3.3854570525929328</v>
      </c>
      <c r="I45" s="33">
        <f t="shared" si="26"/>
        <v>-0.78899892215732459</v>
      </c>
      <c r="J45" s="33">
        <f t="shared" si="26"/>
        <v>-4.4088396976279647</v>
      </c>
      <c r="K45" s="33">
        <f t="shared" si="26"/>
        <v>-10.937997930143172</v>
      </c>
      <c r="L45" s="33">
        <f t="shared" si="26"/>
        <v>8.8902154038783099</v>
      </c>
      <c r="M45" s="33">
        <f t="shared" si="26"/>
        <v>9.0295733219595942</v>
      </c>
      <c r="N45" s="33">
        <f t="shared" si="26"/>
        <v>9.1789502000328973</v>
      </c>
      <c r="O45" s="33">
        <f t="shared" si="26"/>
        <v>8.4660530398795295</v>
      </c>
      <c r="P45" s="33">
        <f t="shared" si="26"/>
        <v>8.6592423528883078</v>
      </c>
      <c r="Q45" s="33">
        <f t="shared" si="26"/>
        <v>6.9632943759080801</v>
      </c>
      <c r="R45" s="33">
        <f t="shared" si="26"/>
        <v>0.65159749651466647</v>
      </c>
      <c r="S45" s="33">
        <f t="shared" si="26"/>
        <v>9.1610061177243232</v>
      </c>
      <c r="T45" s="33">
        <f t="shared" si="26"/>
        <v>8.8695373051327131</v>
      </c>
      <c r="U45" s="33">
        <f t="shared" si="26"/>
        <v>1.899542236377938</v>
      </c>
      <c r="V45" s="33"/>
    </row>
    <row r="46" spans="1:22" s="25" customFormat="1">
      <c r="A46" s="23" t="s">
        <v>34</v>
      </c>
      <c r="B46" s="32"/>
      <c r="C46" s="32">
        <f>C45/100</f>
        <v>5.8362006970115177E-2</v>
      </c>
      <c r="D46" s="32">
        <f>D45/100</f>
        <v>-2.8452096111935665E-2</v>
      </c>
      <c r="E46" s="32">
        <f>E45/100</f>
        <v>5.5266898282471333E-2</v>
      </c>
      <c r="F46" s="32">
        <f t="shared" ref="F46:V46" si="27">F45/100</f>
        <v>8.1110467576004167E-2</v>
      </c>
      <c r="G46" s="32">
        <f t="shared" si="27"/>
        <v>3.8501788691339467E-2</v>
      </c>
      <c r="H46" s="32">
        <f t="shared" si="27"/>
        <v>-3.3854570525929328E-2</v>
      </c>
      <c r="I46" s="32">
        <f t="shared" si="27"/>
        <v>-7.8899892215732459E-3</v>
      </c>
      <c r="J46" s="32">
        <f t="shared" si="27"/>
        <v>-4.4088396976279649E-2</v>
      </c>
      <c r="K46" s="32">
        <f t="shared" si="27"/>
        <v>-0.10937997930143173</v>
      </c>
      <c r="L46" s="32">
        <f t="shared" si="27"/>
        <v>8.8902154038783099E-2</v>
      </c>
      <c r="M46" s="32">
        <f t="shared" si="27"/>
        <v>9.0295733219595942E-2</v>
      </c>
      <c r="N46" s="32">
        <f t="shared" si="27"/>
        <v>9.1789502000328968E-2</v>
      </c>
      <c r="O46" s="32">
        <f t="shared" si="27"/>
        <v>8.46605303987953E-2</v>
      </c>
      <c r="P46" s="32">
        <f t="shared" si="27"/>
        <v>8.6592423528883078E-2</v>
      </c>
      <c r="Q46" s="32">
        <f t="shared" si="27"/>
        <v>6.9632943759080801E-2</v>
      </c>
      <c r="R46" s="32">
        <f t="shared" si="27"/>
        <v>6.5159749651466647E-3</v>
      </c>
      <c r="S46" s="32">
        <f t="shared" si="27"/>
        <v>9.1610061177243227E-2</v>
      </c>
      <c r="T46" s="32">
        <f t="shared" si="27"/>
        <v>8.8695373051327131E-2</v>
      </c>
      <c r="U46" s="32">
        <f t="shared" si="27"/>
        <v>1.899542236377938E-2</v>
      </c>
      <c r="V46" s="32"/>
    </row>
    <row r="47" spans="1:22" s="25" customFormat="1">
      <c r="A47" s="23" t="s">
        <v>35</v>
      </c>
      <c r="B47" s="32"/>
      <c r="C47" s="32">
        <f>1+C46</f>
        <v>1.0583620069701152</v>
      </c>
      <c r="D47" s="32">
        <f>1+D46</f>
        <v>0.97154790388806433</v>
      </c>
      <c r="E47" s="32">
        <f>1+E46</f>
        <v>1.0552668982824713</v>
      </c>
      <c r="F47" s="32">
        <f t="shared" ref="F47:V47" si="28">1+F46</f>
        <v>1.0811104675760042</v>
      </c>
      <c r="G47" s="32">
        <f t="shared" si="28"/>
        <v>1.0385017886913395</v>
      </c>
      <c r="H47" s="32">
        <f t="shared" si="28"/>
        <v>0.96614542947407067</v>
      </c>
      <c r="I47" s="32">
        <f t="shared" si="28"/>
        <v>0.99211001077842675</v>
      </c>
      <c r="J47" s="32">
        <f t="shared" si="28"/>
        <v>0.95591160302372036</v>
      </c>
      <c r="K47" s="32">
        <f t="shared" si="28"/>
        <v>0.89062002069856827</v>
      </c>
      <c r="L47" s="32">
        <f t="shared" si="28"/>
        <v>1.0889021540387831</v>
      </c>
      <c r="M47" s="32">
        <f t="shared" si="28"/>
        <v>1.0902957332195959</v>
      </c>
      <c r="N47" s="32">
        <f t="shared" si="28"/>
        <v>1.091789502000329</v>
      </c>
      <c r="O47" s="32">
        <f t="shared" si="28"/>
        <v>1.0846605303987953</v>
      </c>
      <c r="P47" s="32">
        <f t="shared" si="28"/>
        <v>1.0865924235288831</v>
      </c>
      <c r="Q47" s="32">
        <f t="shared" si="28"/>
        <v>1.0696329437590808</v>
      </c>
      <c r="R47" s="32">
        <f t="shared" si="28"/>
        <v>1.0065159749651467</v>
      </c>
      <c r="S47" s="32">
        <f t="shared" si="28"/>
        <v>1.0916100611772432</v>
      </c>
      <c r="T47" s="32">
        <f t="shared" si="28"/>
        <v>1.0886953730513271</v>
      </c>
      <c r="U47" s="32">
        <f t="shared" si="28"/>
        <v>1.0189954223637794</v>
      </c>
      <c r="V47" s="32">
        <f t="shared" si="28"/>
        <v>1</v>
      </c>
    </row>
    <row r="48" spans="1:22" s="25" customFormat="1">
      <c r="A48" s="23" t="s">
        <v>36</v>
      </c>
      <c r="B48" s="23"/>
      <c r="C48" s="33">
        <f>100*(C44/B44-1)</f>
        <v>2.8493202999521516</v>
      </c>
      <c r="D48" s="33">
        <f>100*(D44/C44-1)</f>
        <v>3.1651936662896007</v>
      </c>
      <c r="E48" s="33">
        <f>100*(E44/D44-1)</f>
        <v>-5.2424933533923301E-2</v>
      </c>
      <c r="F48" s="33">
        <f t="shared" ref="F48:V48" si="29">100*(F44/E44-1)</f>
        <v>-0.4639576688557856</v>
      </c>
      <c r="G48" s="33">
        <f t="shared" si="29"/>
        <v>-1.7052027748684973</v>
      </c>
      <c r="H48" s="33">
        <f t="shared" si="29"/>
        <v>-1.8365857224253546</v>
      </c>
      <c r="I48" s="33">
        <f t="shared" si="29"/>
        <v>1.0372747389223669</v>
      </c>
      <c r="J48" s="33">
        <f t="shared" si="29"/>
        <v>-1.0957791368432335</v>
      </c>
      <c r="K48" s="33">
        <f t="shared" si="29"/>
        <v>30.619069652892783</v>
      </c>
      <c r="L48" s="33">
        <f t="shared" si="29"/>
        <v>10.44165285146892</v>
      </c>
      <c r="M48" s="33">
        <f t="shared" si="29"/>
        <v>9.2206500049881956</v>
      </c>
      <c r="N48" s="33">
        <f t="shared" si="29"/>
        <v>8.8404882061536192</v>
      </c>
      <c r="O48" s="33">
        <f t="shared" si="29"/>
        <v>13.426288073518089</v>
      </c>
      <c r="P48" s="33">
        <f t="shared" si="29"/>
        <v>14.252029521649456</v>
      </c>
      <c r="Q48" s="33">
        <f t="shared" si="29"/>
        <v>19.465192953778509</v>
      </c>
      <c r="R48" s="33">
        <f t="shared" si="29"/>
        <v>9.6182020649524969</v>
      </c>
      <c r="S48" s="33">
        <f t="shared" si="29"/>
        <v>15.376096496515768</v>
      </c>
      <c r="T48" s="33">
        <f t="shared" si="29"/>
        <v>17.28049758264314</v>
      </c>
      <c r="U48" s="33">
        <f t="shared" si="29"/>
        <v>15.302713369191201</v>
      </c>
      <c r="V48" s="33">
        <f t="shared" si="29"/>
        <v>-100</v>
      </c>
    </row>
    <row r="49" spans="1:22" s="25" customFormat="1">
      <c r="A49" s="23" t="s">
        <v>34</v>
      </c>
      <c r="B49" s="23"/>
      <c r="C49" s="32">
        <f>C48/100</f>
        <v>2.8493202999521516E-2</v>
      </c>
      <c r="D49" s="32">
        <f>D48/100</f>
        <v>3.1651936662896007E-2</v>
      </c>
      <c r="E49" s="32">
        <f>E48/100</f>
        <v>-5.2424933533923301E-4</v>
      </c>
      <c r="F49" s="32">
        <f t="shared" ref="F49:V49" si="30">F48/100</f>
        <v>-4.639576688557856E-3</v>
      </c>
      <c r="G49" s="32">
        <f t="shared" si="30"/>
        <v>-1.7052027748684973E-2</v>
      </c>
      <c r="H49" s="32">
        <f t="shared" si="30"/>
        <v>-1.8365857224253546E-2</v>
      </c>
      <c r="I49" s="32">
        <f t="shared" si="30"/>
        <v>1.0372747389223669E-2</v>
      </c>
      <c r="J49" s="32">
        <f t="shared" si="30"/>
        <v>-1.0957791368432335E-2</v>
      </c>
      <c r="K49" s="32">
        <f t="shared" si="30"/>
        <v>0.30619069652892783</v>
      </c>
      <c r="L49" s="32">
        <f t="shared" si="30"/>
        <v>0.1044165285146892</v>
      </c>
      <c r="M49" s="32">
        <f t="shared" si="30"/>
        <v>9.2206500049881956E-2</v>
      </c>
      <c r="N49" s="32">
        <f t="shared" si="30"/>
        <v>8.8404882061536197E-2</v>
      </c>
      <c r="O49" s="32">
        <f t="shared" si="30"/>
        <v>0.13426288073518089</v>
      </c>
      <c r="P49" s="32">
        <f t="shared" si="30"/>
        <v>0.14252029521649456</v>
      </c>
      <c r="Q49" s="32">
        <f t="shared" si="30"/>
        <v>0.1946519295377851</v>
      </c>
      <c r="R49" s="32">
        <f t="shared" si="30"/>
        <v>9.6182020649524969E-2</v>
      </c>
      <c r="S49" s="32">
        <f t="shared" si="30"/>
        <v>0.15376096496515768</v>
      </c>
      <c r="T49" s="32">
        <f t="shared" si="30"/>
        <v>0.1728049758264314</v>
      </c>
      <c r="U49" s="32">
        <f t="shared" si="30"/>
        <v>0.15302713369191201</v>
      </c>
      <c r="V49" s="32">
        <f t="shared" si="30"/>
        <v>-1</v>
      </c>
    </row>
    <row r="50" spans="1:22" s="25" customFormat="1">
      <c r="A50" s="23" t="s">
        <v>35</v>
      </c>
      <c r="B50" s="23"/>
      <c r="C50" s="32">
        <f>1+C49</f>
        <v>1.0284932029995215</v>
      </c>
      <c r="D50" s="32">
        <f>1+D49</f>
        <v>1.031651936662896</v>
      </c>
      <c r="E50" s="32">
        <f>1+E49</f>
        <v>0.99947575066466077</v>
      </c>
      <c r="F50" s="32">
        <f t="shared" ref="F50:V50" si="31">1+F49</f>
        <v>0.99536042331144214</v>
      </c>
      <c r="G50" s="32">
        <f t="shared" si="31"/>
        <v>0.98294797225131503</v>
      </c>
      <c r="H50" s="32">
        <f t="shared" si="31"/>
        <v>0.98163414277574645</v>
      </c>
      <c r="I50" s="32">
        <f t="shared" si="31"/>
        <v>1.0103727473892237</v>
      </c>
      <c r="J50" s="32">
        <f t="shared" si="31"/>
        <v>0.98904220863156767</v>
      </c>
      <c r="K50" s="32">
        <f t="shared" si="31"/>
        <v>1.3061906965289278</v>
      </c>
      <c r="L50" s="32">
        <f t="shared" si="31"/>
        <v>1.1044165285146892</v>
      </c>
      <c r="M50" s="32">
        <f t="shared" si="31"/>
        <v>1.092206500049882</v>
      </c>
      <c r="N50" s="32">
        <f t="shared" si="31"/>
        <v>1.0884048820615362</v>
      </c>
      <c r="O50" s="32">
        <f t="shared" si="31"/>
        <v>1.1342628807351809</v>
      </c>
      <c r="P50" s="32">
        <f t="shared" si="31"/>
        <v>1.1425202952164946</v>
      </c>
      <c r="Q50" s="32">
        <f t="shared" si="31"/>
        <v>1.1946519295377851</v>
      </c>
      <c r="R50" s="32">
        <f t="shared" si="31"/>
        <v>1.096182020649525</v>
      </c>
      <c r="S50" s="32">
        <f t="shared" si="31"/>
        <v>1.1537609649651577</v>
      </c>
      <c r="T50" s="32">
        <f t="shared" si="31"/>
        <v>1.1728049758264314</v>
      </c>
      <c r="U50" s="32">
        <f t="shared" si="31"/>
        <v>1.153027133691912</v>
      </c>
      <c r="V50" s="32">
        <f t="shared" si="31"/>
        <v>0</v>
      </c>
    </row>
    <row r="51" spans="1:22" s="25" customFormat="1">
      <c r="A51" s="23" t="s">
        <v>37</v>
      </c>
      <c r="B51" s="23"/>
      <c r="C51" s="34">
        <f>'Fiscal Data'!C62</f>
        <v>48265</v>
      </c>
      <c r="D51" s="34">
        <f>'Fiscal Data'!D62</f>
        <v>49273</v>
      </c>
      <c r="E51" s="34">
        <f>'Fiscal Data'!E62</f>
        <v>46506.1</v>
      </c>
      <c r="F51" s="34">
        <f>'Fiscal Data'!F62</f>
        <v>54573.7</v>
      </c>
      <c r="G51" s="34">
        <f>'Fiscal Data'!G62</f>
        <v>56507.9</v>
      </c>
      <c r="H51" s="34">
        <f>'Fiscal Data'!H62</f>
        <v>57418.400000000001</v>
      </c>
      <c r="I51" s="34">
        <f>'Fiscal Data'!I62</f>
        <v>55613</v>
      </c>
      <c r="J51" s="34">
        <f>'Fiscal Data'!J62</f>
        <v>50454.6</v>
      </c>
      <c r="K51" s="34">
        <f>'Fiscal Data'!K62</f>
        <v>55083.199999999997</v>
      </c>
      <c r="L51" s="34">
        <f>'Fiscal Data'!L62</f>
        <v>77214.5</v>
      </c>
      <c r="M51" s="34">
        <f>'Fiscal Data'!M62</f>
        <v>105106</v>
      </c>
      <c r="N51" s="34">
        <f>'Fiscal Data'!N62</f>
        <v>126426.3</v>
      </c>
      <c r="O51" s="34">
        <f>'Fiscal Data'!O62</f>
        <v>158521.1</v>
      </c>
      <c r="P51" s="34">
        <f>'Fiscal Data'!P62</f>
        <v>164073.9</v>
      </c>
      <c r="Q51" s="34">
        <f>'Fiscal Data'!Q62</f>
        <v>219134.4</v>
      </c>
      <c r="R51" s="34">
        <f>'Fiscal Data'!R62</f>
        <v>260214.2</v>
      </c>
      <c r="S51" s="34">
        <f>'Fiscal Data'!S62</f>
        <v>350488.8</v>
      </c>
      <c r="T51" s="34">
        <f>'Fiscal Data'!T62</f>
        <v>434843.2</v>
      </c>
      <c r="U51" s="34">
        <f>'Fiscal Data'!U62</f>
        <v>550401.80000000005</v>
      </c>
      <c r="V51" s="34">
        <f>'Fiscal Data'!V62</f>
        <v>717914.3</v>
      </c>
    </row>
    <row r="52" spans="1:22" s="25" customFormat="1">
      <c r="A52" s="23" t="s">
        <v>12</v>
      </c>
      <c r="B52" s="23"/>
      <c r="C52" s="34">
        <f>'Fiscal Data'!C48</f>
        <v>732.9</v>
      </c>
      <c r="D52" s="34">
        <f>'Fiscal Data'!D48</f>
        <v>1171.2</v>
      </c>
      <c r="E52" s="34">
        <f>'Fiscal Data'!E48</f>
        <v>374.9</v>
      </c>
      <c r="F52" s="34">
        <f>'Fiscal Data'!F48</f>
        <v>21.5</v>
      </c>
      <c r="G52" s="34">
        <f>'Fiscal Data'!G48</f>
        <v>96.3</v>
      </c>
      <c r="H52" s="34">
        <f>'Fiscal Data'!H48</f>
        <v>2579.1</v>
      </c>
      <c r="I52" s="34">
        <f>'Fiscal Data'!I48</f>
        <v>144.69999999999999</v>
      </c>
      <c r="J52" s="34">
        <f>'Fiscal Data'!J48</f>
        <v>60.2</v>
      </c>
      <c r="K52" s="34">
        <f>'Fiscal Data'!K48</f>
        <v>4.5</v>
      </c>
      <c r="L52" s="34">
        <f>'Fiscal Data'!L48</f>
        <v>11.2</v>
      </c>
      <c r="M52" s="34">
        <f>'Fiscal Data'!M48</f>
        <v>28.1</v>
      </c>
      <c r="N52" s="34">
        <f>'Fiscal Data'!N48</f>
        <v>38.6</v>
      </c>
      <c r="O52" s="34">
        <f>'Fiscal Data'!O48</f>
        <v>6.9</v>
      </c>
      <c r="P52" s="34">
        <f>'Fiscal Data'!P48</f>
        <v>48.5</v>
      </c>
      <c r="Q52" s="34">
        <f>'Fiscal Data'!Q48</f>
        <v>0</v>
      </c>
      <c r="R52" s="34">
        <f>'Fiscal Data'!R48</f>
        <v>7.7</v>
      </c>
      <c r="S52" s="34">
        <f>'Fiscal Data'!S48</f>
        <v>32.9</v>
      </c>
      <c r="T52" s="34">
        <f>'Fiscal Data'!T48</f>
        <v>0.9</v>
      </c>
      <c r="U52" s="34">
        <f>'Fiscal Data'!U48</f>
        <v>1.3</v>
      </c>
      <c r="V52" s="34"/>
    </row>
    <row r="53" spans="1:22" s="25" customFormat="1">
      <c r="A53" s="23" t="s">
        <v>38</v>
      </c>
      <c r="B53" s="23"/>
      <c r="C53" s="34">
        <f>C51-C52</f>
        <v>47532.1</v>
      </c>
      <c r="D53" s="34">
        <f>D51-D52</f>
        <v>48101.8</v>
      </c>
      <c r="E53" s="34">
        <f>E51-E52</f>
        <v>46131.199999999997</v>
      </c>
      <c r="F53" s="34">
        <f t="shared" ref="F53:V53" si="32">F51-F52</f>
        <v>54552.2</v>
      </c>
      <c r="G53" s="34">
        <f t="shared" si="32"/>
        <v>56411.6</v>
      </c>
      <c r="H53" s="34">
        <f t="shared" si="32"/>
        <v>54839.3</v>
      </c>
      <c r="I53" s="34">
        <f t="shared" si="32"/>
        <v>55468.3</v>
      </c>
      <c r="J53" s="34">
        <f t="shared" si="32"/>
        <v>50394.400000000001</v>
      </c>
      <c r="K53" s="34">
        <f t="shared" si="32"/>
        <v>55078.7</v>
      </c>
      <c r="L53" s="34">
        <f t="shared" si="32"/>
        <v>77203.3</v>
      </c>
      <c r="M53" s="34">
        <f t="shared" si="32"/>
        <v>105077.9</v>
      </c>
      <c r="N53" s="34">
        <f t="shared" si="32"/>
        <v>126387.7</v>
      </c>
      <c r="O53" s="34">
        <f t="shared" si="32"/>
        <v>158514.20000000001</v>
      </c>
      <c r="P53" s="34">
        <f t="shared" si="32"/>
        <v>164025.4</v>
      </c>
      <c r="Q53" s="34">
        <f t="shared" si="32"/>
        <v>219134.4</v>
      </c>
      <c r="R53" s="34">
        <f t="shared" si="32"/>
        <v>260206.5</v>
      </c>
      <c r="S53" s="34">
        <f t="shared" si="32"/>
        <v>350455.89999999997</v>
      </c>
      <c r="T53" s="34">
        <f t="shared" si="32"/>
        <v>434842.3</v>
      </c>
      <c r="U53" s="34">
        <f t="shared" si="32"/>
        <v>550400.5</v>
      </c>
      <c r="V53" s="34">
        <f t="shared" si="32"/>
        <v>717914.3</v>
      </c>
    </row>
    <row r="54" spans="1:22" s="25" customFormat="1">
      <c r="A54" s="23" t="s">
        <v>39</v>
      </c>
      <c r="B54" s="23"/>
      <c r="C54" s="34">
        <f>'Fiscal Data'!C63</f>
        <v>48349.3</v>
      </c>
      <c r="D54" s="34">
        <f>'Fiscal Data'!D63</f>
        <v>50646.3</v>
      </c>
      <c r="E54" s="34">
        <f>'Fiscal Data'!E63</f>
        <v>52020.5</v>
      </c>
      <c r="F54" s="34">
        <f>'Fiscal Data'!F63</f>
        <v>58893.599999999999</v>
      </c>
      <c r="G54" s="34">
        <f>'Fiscal Data'!G63</f>
        <v>60581.4</v>
      </c>
      <c r="H54" s="34">
        <f>'Fiscal Data'!H63</f>
        <v>62186.8</v>
      </c>
      <c r="I54" s="34">
        <f>'Fiscal Data'!I63</f>
        <v>62404.6</v>
      </c>
      <c r="J54" s="34">
        <f>'Fiscal Data'!J63</f>
        <v>59173.9</v>
      </c>
      <c r="K54" s="34">
        <f>'Fiscal Data'!K63</f>
        <v>59632.5</v>
      </c>
      <c r="L54" s="34">
        <f>'Fiscal Data'!L63</f>
        <v>75409.2</v>
      </c>
      <c r="M54" s="34">
        <f>'Fiscal Data'!M63</f>
        <v>93448.2</v>
      </c>
      <c r="N54" s="34">
        <f>'Fiscal Data'!N63</f>
        <v>117008.2</v>
      </c>
      <c r="O54" s="34">
        <f>'Fiscal Data'!O63</f>
        <v>146898.1</v>
      </c>
      <c r="P54" s="34">
        <f>'Fiscal Data'!P63</f>
        <v>154777.79999999999</v>
      </c>
      <c r="Q54" s="34">
        <f>'Fiscal Data'!Q63</f>
        <v>204479.6</v>
      </c>
      <c r="R54" s="34">
        <f>'Fiscal Data'!R63</f>
        <v>267345.3</v>
      </c>
      <c r="S54" s="34">
        <f>'Fiscal Data'!S63</f>
        <v>347420.9</v>
      </c>
      <c r="T54" s="34">
        <f>'Fiscal Data'!T63</f>
        <v>465506.1</v>
      </c>
      <c r="U54" s="34">
        <f>'Fiscal Data'!U63</f>
        <v>605965.30000000005</v>
      </c>
      <c r="V54" s="34">
        <f>'Fiscal Data'!V63</f>
        <v>782391.7</v>
      </c>
    </row>
    <row r="55" spans="1:22" s="25" customFormat="1">
      <c r="A55" s="23" t="s">
        <v>40</v>
      </c>
      <c r="B55" s="23"/>
      <c r="C55" s="34">
        <f>'Fiscal Data'!C25</f>
        <v>3150.3</v>
      </c>
      <c r="D55" s="34">
        <f>'Fiscal Data'!D25</f>
        <v>4083.5</v>
      </c>
      <c r="E55" s="34">
        <f>'Fiscal Data'!E25</f>
        <v>4607.8999999999996</v>
      </c>
      <c r="F55" s="34">
        <f>'Fiscal Data'!F25</f>
        <v>5788.3</v>
      </c>
      <c r="G55" s="34">
        <f>'Fiscal Data'!G25</f>
        <v>6660.3</v>
      </c>
      <c r="H55" s="34">
        <f>'Fiscal Data'!H25</f>
        <v>8223.6</v>
      </c>
      <c r="I55" s="34">
        <f>'Fiscal Data'!I25</f>
        <v>9656</v>
      </c>
      <c r="J55" s="34">
        <f>'Fiscal Data'!J25</f>
        <v>10174.6</v>
      </c>
      <c r="K55" s="34">
        <f>'Fiscal Data'!K25</f>
        <v>6809.5</v>
      </c>
      <c r="L55" s="34">
        <f>'Fiscal Data'!L25</f>
        <v>6882.8</v>
      </c>
      <c r="M55" s="34">
        <f>'Fiscal Data'!M25</f>
        <v>5703</v>
      </c>
      <c r="N55" s="34">
        <f>'Fiscal Data'!N25</f>
        <v>10243.1</v>
      </c>
      <c r="O55" s="34">
        <f>'Fiscal Data'!O25</f>
        <v>11541.8</v>
      </c>
      <c r="P55" s="34">
        <f>'Fiscal Data'!P25</f>
        <v>16422.5</v>
      </c>
      <c r="Q55" s="34">
        <f>'Fiscal Data'!Q25</f>
        <v>17873.900000000001</v>
      </c>
      <c r="R55" s="34">
        <f>'Fiscal Data'!R25</f>
        <v>24416.7</v>
      </c>
      <c r="S55" s="34">
        <f>'Fiscal Data'!S25</f>
        <v>22047.200000000001</v>
      </c>
      <c r="T55" s="34">
        <f>'Fiscal Data'!T25</f>
        <v>35583.5</v>
      </c>
      <c r="U55" s="34">
        <f>'Fiscal Data'!U25</f>
        <v>51189.8</v>
      </c>
      <c r="V55" s="34">
        <f>'Fiscal Data'!V25</f>
        <v>41998.400000000001</v>
      </c>
    </row>
    <row r="56" spans="1:22" s="25" customFormat="1">
      <c r="A56" s="23" t="s">
        <v>41</v>
      </c>
      <c r="B56" s="23"/>
      <c r="C56" s="35">
        <f>C54-C55</f>
        <v>45199</v>
      </c>
      <c r="D56" s="35">
        <f t="shared" ref="D56:V56" si="33">D54-D55</f>
        <v>46562.8</v>
      </c>
      <c r="E56" s="35">
        <f t="shared" si="33"/>
        <v>47412.6</v>
      </c>
      <c r="F56" s="35">
        <f t="shared" si="33"/>
        <v>53105.299999999996</v>
      </c>
      <c r="G56" s="35">
        <f t="shared" si="33"/>
        <v>53921.1</v>
      </c>
      <c r="H56" s="35">
        <f t="shared" si="33"/>
        <v>53963.200000000004</v>
      </c>
      <c r="I56" s="35">
        <f t="shared" si="33"/>
        <v>52748.6</v>
      </c>
      <c r="J56" s="35">
        <f t="shared" si="33"/>
        <v>48999.3</v>
      </c>
      <c r="K56" s="35">
        <f t="shared" si="33"/>
        <v>52823</v>
      </c>
      <c r="L56" s="35">
        <f t="shared" si="33"/>
        <v>68526.399999999994</v>
      </c>
      <c r="M56" s="35">
        <f t="shared" si="33"/>
        <v>87745.2</v>
      </c>
      <c r="N56" s="35">
        <f t="shared" si="33"/>
        <v>106765.09999999999</v>
      </c>
      <c r="O56" s="35">
        <f t="shared" si="33"/>
        <v>135356.30000000002</v>
      </c>
      <c r="P56" s="35">
        <f t="shared" si="33"/>
        <v>138355.29999999999</v>
      </c>
      <c r="Q56" s="35">
        <f t="shared" si="33"/>
        <v>186605.7</v>
      </c>
      <c r="R56" s="35">
        <f t="shared" si="33"/>
        <v>242928.59999999998</v>
      </c>
      <c r="S56" s="35">
        <f t="shared" si="33"/>
        <v>325373.7</v>
      </c>
      <c r="T56" s="35">
        <f t="shared" si="33"/>
        <v>429922.6</v>
      </c>
      <c r="U56" s="35">
        <f t="shared" si="33"/>
        <v>554775.5</v>
      </c>
      <c r="V56" s="35">
        <f t="shared" si="33"/>
        <v>740393.29999999993</v>
      </c>
    </row>
    <row r="57" spans="1:22" s="25" customFormat="1">
      <c r="A57" s="23" t="s">
        <v>42</v>
      </c>
      <c r="B57" s="34">
        <v>14989.161</v>
      </c>
      <c r="C57" s="34">
        <v>16069.123</v>
      </c>
      <c r="D57" s="34">
        <v>13050.012000000001</v>
      </c>
      <c r="E57" s="34">
        <v>14030.362999999999</v>
      </c>
      <c r="F57" s="35">
        <v>15965.67</v>
      </c>
      <c r="G57" s="35">
        <v>16370.166999999999</v>
      </c>
      <c r="H57" s="35">
        <v>16492.774000000001</v>
      </c>
      <c r="I57" s="35">
        <v>15054.19537193</v>
      </c>
      <c r="J57" s="35">
        <v>11981.25</v>
      </c>
      <c r="K57" s="35">
        <v>29151.148000000001</v>
      </c>
      <c r="L57" s="35">
        <v>46391.025999999998</v>
      </c>
      <c r="M57" s="35">
        <v>52477.413999999997</v>
      </c>
      <c r="N57" s="35">
        <v>54710.491999999998</v>
      </c>
      <c r="O57" s="35">
        <v>80066.308999999994</v>
      </c>
      <c r="P57" s="35">
        <v>99278.657999999996</v>
      </c>
      <c r="Q57" s="35">
        <v>109449.031</v>
      </c>
      <c r="R57" s="35">
        <v>122350.171</v>
      </c>
      <c r="S57" s="35">
        <v>160407.98699999999</v>
      </c>
      <c r="T57" s="35">
        <v>222921.853</v>
      </c>
      <c r="U57" s="35">
        <v>307351.516</v>
      </c>
      <c r="V57" s="35">
        <v>377196.52399999998</v>
      </c>
    </row>
    <row r="58" spans="1:22" s="38" customFormat="1">
      <c r="A58" s="36"/>
      <c r="B58" s="36"/>
      <c r="C58" s="36"/>
      <c r="D58" s="36"/>
      <c r="E58" s="37"/>
      <c r="F58" s="37"/>
      <c r="G58" s="37"/>
      <c r="H58" s="37"/>
      <c r="I58" s="37"/>
      <c r="J58" s="37"/>
    </row>
    <row r="59" spans="1:22" s="38" customFormat="1">
      <c r="A59" s="39" t="s">
        <v>43</v>
      </c>
      <c r="B59" s="39"/>
      <c r="C59" s="39"/>
      <c r="D59" s="39"/>
      <c r="E59" s="40"/>
      <c r="F59" s="40"/>
      <c r="G59" s="40"/>
      <c r="H59" s="40"/>
      <c r="I59" s="40"/>
      <c r="J59" s="40"/>
    </row>
    <row r="60" spans="1:22">
      <c r="A60" s="4" t="s">
        <v>44</v>
      </c>
      <c r="B60" s="4">
        <v>1</v>
      </c>
      <c r="C60" s="4">
        <v>1</v>
      </c>
      <c r="D60" s="4">
        <v>1</v>
      </c>
      <c r="E60" s="4">
        <v>1</v>
      </c>
      <c r="F60" s="4">
        <v>1</v>
      </c>
      <c r="G60" s="4">
        <v>1</v>
      </c>
      <c r="H60" s="4">
        <v>1</v>
      </c>
      <c r="I60" s="4">
        <v>1</v>
      </c>
      <c r="J60" s="4">
        <v>1</v>
      </c>
      <c r="K60" s="19">
        <v>3.36</v>
      </c>
      <c r="L60" s="19">
        <v>2.93</v>
      </c>
      <c r="M60" s="3">
        <v>2.972</v>
      </c>
      <c r="N60" s="41">
        <v>3.03</v>
      </c>
      <c r="O60" s="41">
        <v>3.0585</v>
      </c>
      <c r="P60" s="3">
        <v>3.1509999999999998</v>
      </c>
      <c r="Q60" s="41">
        <v>3.4535</v>
      </c>
      <c r="R60" s="3">
        <v>3.7989999999999999</v>
      </c>
      <c r="S60" s="41">
        <v>3.9786999999999999</v>
      </c>
      <c r="T60" s="41">
        <v>4.3</v>
      </c>
      <c r="U60" s="41">
        <v>4.9154999999999998</v>
      </c>
      <c r="V60" s="41">
        <v>6.5197000000000003</v>
      </c>
    </row>
    <row r="61" spans="1:22">
      <c r="A61" s="42" t="s">
        <v>45</v>
      </c>
      <c r="B61" s="4">
        <v>1</v>
      </c>
      <c r="C61" s="4">
        <v>1</v>
      </c>
      <c r="D61" s="4">
        <v>1</v>
      </c>
      <c r="E61" s="4">
        <v>1</v>
      </c>
      <c r="F61" s="4">
        <v>1</v>
      </c>
      <c r="G61" s="4">
        <v>1</v>
      </c>
      <c r="H61" s="4">
        <v>1</v>
      </c>
      <c r="I61" s="4">
        <v>1</v>
      </c>
      <c r="J61" s="4">
        <v>1</v>
      </c>
      <c r="K61" s="19">
        <v>3.0632566670000001</v>
      </c>
      <c r="L61" s="19">
        <v>2.900629167</v>
      </c>
      <c r="M61" s="41">
        <v>2.9223300819000002</v>
      </c>
      <c r="N61" s="41">
        <v>2.9036575</v>
      </c>
      <c r="O61" s="41">
        <v>3.0543133330000001</v>
      </c>
      <c r="P61" s="41">
        <v>3.0956488489999998</v>
      </c>
      <c r="Q61" s="41">
        <v>3.1441645600000001</v>
      </c>
      <c r="R61" s="41">
        <v>3.710106831</v>
      </c>
      <c r="S61" s="41">
        <v>3.91</v>
      </c>
      <c r="T61" s="41">
        <v>4.1100000000000003</v>
      </c>
      <c r="U61" s="41">
        <v>4.54</v>
      </c>
      <c r="V61" s="41">
        <v>5.46</v>
      </c>
    </row>
    <row r="62" spans="1:22">
      <c r="A62" s="42" t="s">
        <v>46</v>
      </c>
      <c r="B62" s="42"/>
      <c r="C62" s="42"/>
      <c r="D62" s="42"/>
      <c r="N62" s="3">
        <v>3.01</v>
      </c>
      <c r="O62" s="3">
        <v>3.04</v>
      </c>
      <c r="P62" s="3">
        <v>3.13</v>
      </c>
      <c r="Q62" s="3">
        <v>3.43</v>
      </c>
      <c r="R62" s="3">
        <v>3.78</v>
      </c>
      <c r="S62" s="3">
        <v>4.03</v>
      </c>
      <c r="T62" s="3">
        <v>4.37</v>
      </c>
    </row>
    <row r="63" spans="1:22">
      <c r="A63" s="42" t="s">
        <v>47</v>
      </c>
      <c r="B63" s="42"/>
      <c r="C63" s="43">
        <f>((C60-C61)/C60)</f>
        <v>0</v>
      </c>
      <c r="D63" s="43">
        <f>((D60-D61)/D60)</f>
        <v>0</v>
      </c>
      <c r="E63" s="43">
        <f>((E60-E61)/E60)</f>
        <v>0</v>
      </c>
      <c r="F63" s="43">
        <f t="shared" ref="F63:V63" si="34">((F60-F61)/F60)</f>
        <v>0</v>
      </c>
      <c r="G63" s="43">
        <f t="shared" si="34"/>
        <v>0</v>
      </c>
      <c r="H63" s="43">
        <f t="shared" si="34"/>
        <v>0</v>
      </c>
      <c r="I63" s="43">
        <f t="shared" si="34"/>
        <v>0</v>
      </c>
      <c r="J63" s="43">
        <f t="shared" si="34"/>
        <v>0</v>
      </c>
      <c r="K63" s="43">
        <f t="shared" si="34"/>
        <v>8.8316468154761837E-2</v>
      </c>
      <c r="L63" s="43">
        <f t="shared" si="34"/>
        <v>1.0024175085324303E-2</v>
      </c>
      <c r="M63" s="43">
        <f t="shared" si="34"/>
        <v>1.6712623855989154E-2</v>
      </c>
      <c r="N63" s="43">
        <f t="shared" si="34"/>
        <v>4.1697194719471885E-2</v>
      </c>
      <c r="O63" s="43">
        <f t="shared" si="34"/>
        <v>1.3688628412620309E-3</v>
      </c>
      <c r="P63" s="43">
        <f t="shared" si="34"/>
        <v>1.7566217391304345E-2</v>
      </c>
      <c r="Q63" s="43">
        <f t="shared" si="34"/>
        <v>8.957157666135801E-2</v>
      </c>
      <c r="R63" s="43">
        <f t="shared" si="34"/>
        <v>2.3399096867596704E-2</v>
      </c>
      <c r="S63" s="43">
        <f t="shared" si="34"/>
        <v>1.7266946490059509E-2</v>
      </c>
      <c r="T63" s="43">
        <f t="shared" si="34"/>
        <v>4.4186046511627795E-2</v>
      </c>
      <c r="U63" s="43">
        <f t="shared" si="34"/>
        <v>7.639100803580505E-2</v>
      </c>
      <c r="V63" s="43">
        <f t="shared" si="34"/>
        <v>0.16253815359602439</v>
      </c>
    </row>
    <row r="64" spans="1:22">
      <c r="A64" s="4" t="s">
        <v>48</v>
      </c>
      <c r="C64" s="43">
        <f>((C61-B60)/B60)</f>
        <v>0</v>
      </c>
      <c r="D64" s="43">
        <f>((D61-C60)/C60)</f>
        <v>0</v>
      </c>
      <c r="E64" s="43">
        <f>((E61-D60)/D60)</f>
        <v>0</v>
      </c>
      <c r="F64" s="43">
        <f t="shared" ref="F64:V64" si="35">((F61-E60)/E60)</f>
        <v>0</v>
      </c>
      <c r="G64" s="43">
        <f t="shared" si="35"/>
        <v>0</v>
      </c>
      <c r="H64" s="43">
        <f t="shared" si="35"/>
        <v>0</v>
      </c>
      <c r="I64" s="43">
        <f t="shared" si="35"/>
        <v>0</v>
      </c>
      <c r="J64" s="43">
        <f t="shared" si="35"/>
        <v>0</v>
      </c>
      <c r="K64" s="43">
        <f t="shared" si="35"/>
        <v>2.0632566670000001</v>
      </c>
      <c r="L64" s="43">
        <f t="shared" si="35"/>
        <v>-0.13671750982142855</v>
      </c>
      <c r="M64" s="43">
        <f t="shared" si="35"/>
        <v>-2.6177194880545904E-3</v>
      </c>
      <c r="N64" s="43">
        <f t="shared" si="35"/>
        <v>-2.2995457604306855E-2</v>
      </c>
      <c r="O64" s="43">
        <f t="shared" si="35"/>
        <v>8.0242023102311127E-3</v>
      </c>
      <c r="P64" s="43">
        <f t="shared" si="35"/>
        <v>1.2146100702958906E-2</v>
      </c>
      <c r="Q64" s="43">
        <f t="shared" si="35"/>
        <v>-2.1692922881623908E-3</v>
      </c>
      <c r="R64" s="43">
        <f t="shared" si="35"/>
        <v>7.430341132184741E-2</v>
      </c>
      <c r="S64" s="43">
        <f t="shared" si="35"/>
        <v>2.9218215319821061E-2</v>
      </c>
      <c r="T64" s="43">
        <f t="shared" si="35"/>
        <v>3.300072888129299E-2</v>
      </c>
      <c r="U64" s="43">
        <f t="shared" si="35"/>
        <v>5.5813953488372148E-2</v>
      </c>
      <c r="V64" s="43">
        <f t="shared" si="35"/>
        <v>0.11077204760451638</v>
      </c>
    </row>
    <row r="65" spans="3:22">
      <c r="C65" s="4">
        <f t="shared" ref="C65:V65" si="36">100*(C61-B61)/B61</f>
        <v>0</v>
      </c>
      <c r="D65" s="4">
        <f t="shared" si="36"/>
        <v>0</v>
      </c>
      <c r="E65" s="4">
        <f t="shared" si="36"/>
        <v>0</v>
      </c>
      <c r="F65" s="4">
        <f t="shared" si="36"/>
        <v>0</v>
      </c>
      <c r="G65" s="4">
        <f t="shared" si="36"/>
        <v>0</v>
      </c>
      <c r="H65" s="4">
        <f t="shared" si="36"/>
        <v>0</v>
      </c>
      <c r="I65" s="4">
        <f t="shared" si="36"/>
        <v>0</v>
      </c>
      <c r="J65" s="4">
        <f t="shared" si="36"/>
        <v>0</v>
      </c>
      <c r="K65" s="4">
        <f t="shared" si="36"/>
        <v>206.3256667</v>
      </c>
      <c r="L65" s="4">
        <f t="shared" si="36"/>
        <v>-5.3089739998597425</v>
      </c>
      <c r="M65" s="4">
        <f t="shared" si="36"/>
        <v>0.74814509717023259</v>
      </c>
      <c r="N65" s="4">
        <f t="shared" si="36"/>
        <v>-0.63896210820442045</v>
      </c>
      <c r="O65" s="4">
        <f t="shared" si="36"/>
        <v>5.1884849711097152</v>
      </c>
      <c r="P65" s="4">
        <f t="shared" si="36"/>
        <v>1.3533489034472854</v>
      </c>
      <c r="Q65" s="4">
        <f t="shared" si="36"/>
        <v>1.567222684694116</v>
      </c>
      <c r="R65" s="4">
        <f t="shared" si="36"/>
        <v>17.999766239970594</v>
      </c>
      <c r="S65" s="4">
        <f t="shared" si="36"/>
        <v>5.3878008937581479</v>
      </c>
      <c r="T65" s="4">
        <f t="shared" si="36"/>
        <v>5.1150895140665007</v>
      </c>
      <c r="U65" s="4">
        <f t="shared" si="36"/>
        <v>10.462287104622863</v>
      </c>
      <c r="V65" s="4">
        <f t="shared" si="36"/>
        <v>20.264317180616739</v>
      </c>
    </row>
  </sheetData>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8"/>
  <sheetViews>
    <sheetView tabSelected="1" topLeftCell="A21" workbookViewId="0">
      <selection activeCell="K77" sqref="K77"/>
    </sheetView>
  </sheetViews>
  <sheetFormatPr baseColWidth="10" defaultColWidth="8.83203125" defaultRowHeight="12" x14ac:dyDescent="0"/>
  <cols>
    <col min="1" max="1" width="17.1640625" style="44" customWidth="1"/>
    <col min="2" max="2" width="21" style="44" customWidth="1"/>
    <col min="3" max="3" width="10.1640625" style="44" bestFit="1" customWidth="1"/>
    <col min="4" max="4" width="10.5" style="44" customWidth="1"/>
    <col min="5" max="5" width="10.83203125" style="44" customWidth="1"/>
    <col min="6" max="6" width="10.33203125" style="44" customWidth="1"/>
    <col min="7" max="7" width="11.5" style="44" customWidth="1"/>
    <col min="8" max="9" width="11" style="44" customWidth="1"/>
    <col min="10" max="10" width="11.33203125" style="44" customWidth="1"/>
    <col min="11" max="11" width="10.6640625" style="44" customWidth="1"/>
    <col min="12" max="12" width="11.5" style="44" customWidth="1"/>
    <col min="13" max="16" width="8.83203125" style="44"/>
    <col min="17" max="21" width="9.6640625" style="44" bestFit="1" customWidth="1"/>
    <col min="22" max="52" width="8.83203125" style="44"/>
    <col min="53" max="54" width="9.6640625" style="44" bestFit="1" customWidth="1"/>
    <col min="55" max="55" width="13" style="44" bestFit="1" customWidth="1"/>
    <col min="56" max="57" width="9.6640625" style="44" bestFit="1" customWidth="1"/>
    <col min="58" max="58" width="12" style="44" bestFit="1" customWidth="1"/>
    <col min="59" max="59" width="11" style="44" bestFit="1" customWidth="1"/>
    <col min="60" max="61" width="9.6640625" style="44" bestFit="1" customWidth="1"/>
    <col min="62" max="63" width="8.83203125" style="44"/>
    <col min="64" max="64" width="9.6640625" style="44" bestFit="1" customWidth="1"/>
    <col min="65" max="65" width="11" style="44" bestFit="1" customWidth="1"/>
    <col min="66" max="68" width="9.6640625" style="44" bestFit="1" customWidth="1"/>
    <col min="69" max="69" width="13" style="44" bestFit="1" customWidth="1"/>
    <col min="70" max="71" width="9.6640625" style="44" bestFit="1" customWidth="1"/>
    <col min="72" max="16384" width="8.83203125" style="44"/>
  </cols>
  <sheetData>
    <row r="1" spans="1:87">
      <c r="A1" s="44" t="s">
        <v>49</v>
      </c>
    </row>
    <row r="2" spans="1:87">
      <c r="A2" s="45" t="s">
        <v>50</v>
      </c>
    </row>
    <row r="3" spans="1:87" ht="13">
      <c r="A3" s="46" t="s">
        <v>51</v>
      </c>
      <c r="B3" s="47"/>
      <c r="C3" s="47"/>
      <c r="D3" s="47"/>
      <c r="E3" s="47"/>
      <c r="F3" s="47"/>
      <c r="G3" s="47"/>
      <c r="H3" s="47"/>
      <c r="I3" s="48"/>
      <c r="J3" s="47"/>
      <c r="K3" s="47"/>
      <c r="L3" s="47"/>
      <c r="M3" s="47"/>
      <c r="N3" s="47"/>
    </row>
    <row r="4" spans="1:87" ht="13">
      <c r="A4" s="49" t="s">
        <v>52</v>
      </c>
      <c r="B4" s="47"/>
      <c r="C4" s="47"/>
      <c r="D4" s="47"/>
      <c r="E4" s="47"/>
      <c r="F4" s="47"/>
      <c r="H4" s="47"/>
      <c r="I4" s="47"/>
      <c r="J4" s="47"/>
      <c r="K4" s="47"/>
      <c r="L4" s="47"/>
      <c r="M4" s="47"/>
      <c r="N4" s="47"/>
    </row>
    <row r="5" spans="1:87" ht="13">
      <c r="A5" s="50"/>
      <c r="B5" s="51"/>
      <c r="C5" s="51"/>
      <c r="D5" s="51"/>
      <c r="E5" s="51"/>
      <c r="F5" s="51"/>
      <c r="G5" s="51"/>
      <c r="H5" s="47"/>
      <c r="I5" s="47"/>
      <c r="J5" s="47"/>
      <c r="K5" s="47"/>
      <c r="L5" s="47"/>
      <c r="M5" s="47"/>
      <c r="N5" s="47"/>
      <c r="R5" s="52"/>
      <c r="S5" s="53"/>
    </row>
    <row r="6" spans="1:87" ht="13">
      <c r="A6" s="47"/>
      <c r="B6" s="47"/>
      <c r="C6" s="47"/>
      <c r="D6" s="47"/>
      <c r="E6" s="47"/>
      <c r="F6" s="47"/>
      <c r="G6" s="47"/>
      <c r="H6" s="47"/>
      <c r="I6" s="47"/>
      <c r="J6" s="47"/>
      <c r="K6" s="47"/>
      <c r="L6" s="47"/>
      <c r="M6" s="47"/>
      <c r="N6" s="47"/>
      <c r="R6" s="54"/>
      <c r="S6" s="53"/>
    </row>
    <row r="7" spans="1:87">
      <c r="A7" s="55" t="s">
        <v>53</v>
      </c>
      <c r="B7" s="55"/>
      <c r="C7" s="56">
        <v>34334</v>
      </c>
      <c r="D7" s="56">
        <v>34699</v>
      </c>
      <c r="E7" s="56">
        <v>35064</v>
      </c>
      <c r="F7" s="56">
        <v>35430</v>
      </c>
      <c r="G7" s="56">
        <v>35520</v>
      </c>
      <c r="H7" s="56">
        <v>35611</v>
      </c>
      <c r="I7" s="56">
        <v>35703</v>
      </c>
      <c r="J7" s="56">
        <v>35795</v>
      </c>
      <c r="K7" s="56">
        <v>35885</v>
      </c>
      <c r="L7" s="56">
        <v>35976</v>
      </c>
      <c r="M7" s="56">
        <v>36068</v>
      </c>
      <c r="N7" s="56">
        <v>36160</v>
      </c>
      <c r="O7" s="56">
        <v>36250</v>
      </c>
      <c r="P7" s="56">
        <v>36341</v>
      </c>
      <c r="Q7" s="56">
        <v>36433</v>
      </c>
      <c r="R7" s="56">
        <v>36525</v>
      </c>
      <c r="S7" s="56">
        <v>36616</v>
      </c>
      <c r="T7" s="56">
        <v>36707</v>
      </c>
      <c r="U7" s="56">
        <v>36799</v>
      </c>
      <c r="V7" s="56">
        <v>36891</v>
      </c>
      <c r="W7" s="55" t="s">
        <v>54</v>
      </c>
      <c r="X7" s="55" t="s">
        <v>55</v>
      </c>
      <c r="Y7" s="55" t="s">
        <v>56</v>
      </c>
      <c r="Z7" s="55" t="s">
        <v>57</v>
      </c>
      <c r="AA7" s="55" t="s">
        <v>58</v>
      </c>
      <c r="AB7" s="55" t="s">
        <v>59</v>
      </c>
      <c r="AC7" s="55" t="s">
        <v>60</v>
      </c>
      <c r="AD7" s="55" t="s">
        <v>61</v>
      </c>
      <c r="AE7" s="55" t="s">
        <v>62</v>
      </c>
      <c r="AF7" s="55" t="s">
        <v>60</v>
      </c>
      <c r="AG7" s="55" t="s">
        <v>63</v>
      </c>
      <c r="AH7" s="55" t="s">
        <v>64</v>
      </c>
      <c r="AI7" s="55" t="s">
        <v>65</v>
      </c>
      <c r="AJ7" s="55" t="s">
        <v>66</v>
      </c>
      <c r="AK7" s="55" t="s">
        <v>67</v>
      </c>
      <c r="AL7" s="55" t="s">
        <v>68</v>
      </c>
      <c r="AM7" s="55" t="s">
        <v>69</v>
      </c>
      <c r="AN7" s="55" t="s">
        <v>70</v>
      </c>
      <c r="AO7" s="55" t="s">
        <v>71</v>
      </c>
      <c r="AP7" s="55" t="s">
        <v>72</v>
      </c>
      <c r="AQ7" s="55" t="s">
        <v>73</v>
      </c>
      <c r="AR7" s="55" t="s">
        <v>74</v>
      </c>
      <c r="AS7" s="55" t="s">
        <v>75</v>
      </c>
      <c r="AT7" s="55" t="s">
        <v>76</v>
      </c>
      <c r="AU7" s="55" t="s">
        <v>77</v>
      </c>
      <c r="AV7" s="55" t="s">
        <v>78</v>
      </c>
      <c r="AW7" s="55" t="s">
        <v>79</v>
      </c>
      <c r="AX7" s="55" t="s">
        <v>80</v>
      </c>
      <c r="AY7" s="55" t="s">
        <v>81</v>
      </c>
      <c r="AZ7" s="55" t="s">
        <v>82</v>
      </c>
      <c r="BA7" s="55" t="s">
        <v>83</v>
      </c>
      <c r="BB7" s="55" t="s">
        <v>84</v>
      </c>
      <c r="BC7" s="55" t="s">
        <v>85</v>
      </c>
      <c r="BD7" s="55" t="s">
        <v>86</v>
      </c>
      <c r="BE7" s="55" t="s">
        <v>87</v>
      </c>
      <c r="BF7" s="55" t="s">
        <v>88</v>
      </c>
      <c r="BG7" s="55" t="s">
        <v>89</v>
      </c>
      <c r="BH7" s="55" t="s">
        <v>90</v>
      </c>
      <c r="BI7" s="55" t="s">
        <v>91</v>
      </c>
      <c r="BJ7" s="55" t="s">
        <v>92</v>
      </c>
      <c r="BK7" s="55" t="s">
        <v>93</v>
      </c>
      <c r="BL7" s="55" t="s">
        <v>94</v>
      </c>
      <c r="BM7" s="55" t="s">
        <v>95</v>
      </c>
      <c r="BN7" s="55" t="s">
        <v>96</v>
      </c>
      <c r="BO7" s="55" t="s">
        <v>97</v>
      </c>
      <c r="BP7" s="55" t="s">
        <v>98</v>
      </c>
      <c r="BQ7" s="55" t="s">
        <v>99</v>
      </c>
      <c r="BR7" s="55" t="s">
        <v>100</v>
      </c>
      <c r="BS7" s="55" t="s">
        <v>101</v>
      </c>
      <c r="BT7" s="55" t="s">
        <v>102</v>
      </c>
      <c r="BU7" s="55" t="s">
        <v>103</v>
      </c>
      <c r="BV7" s="55" t="s">
        <v>104</v>
      </c>
      <c r="BW7" s="55" t="s">
        <v>102</v>
      </c>
      <c r="BX7" s="55" t="s">
        <v>105</v>
      </c>
      <c r="BY7" s="55" t="s">
        <v>106</v>
      </c>
      <c r="BZ7" s="55" t="s">
        <v>107</v>
      </c>
      <c r="CA7" s="55" t="s">
        <v>108</v>
      </c>
      <c r="CB7" s="55" t="s">
        <v>109</v>
      </c>
      <c r="CC7" s="55" t="s">
        <v>110</v>
      </c>
      <c r="CD7" s="55" t="s">
        <v>108</v>
      </c>
      <c r="CE7" s="55" t="s">
        <v>111</v>
      </c>
      <c r="CF7" s="55" t="s">
        <v>112</v>
      </c>
      <c r="CG7" s="55" t="s">
        <v>113</v>
      </c>
      <c r="CH7" s="55" t="s">
        <v>114</v>
      </c>
      <c r="CI7" s="55" t="s">
        <v>115</v>
      </c>
    </row>
    <row r="8" spans="1:87">
      <c r="A8" s="57"/>
      <c r="B8" s="58"/>
      <c r="C8" s="58"/>
      <c r="D8" s="58"/>
      <c r="E8" s="58"/>
      <c r="F8" s="58"/>
      <c r="G8" s="57"/>
      <c r="H8" s="57"/>
      <c r="I8" s="59"/>
      <c r="J8" s="60"/>
      <c r="K8" s="57"/>
      <c r="L8" s="57"/>
      <c r="M8" s="57"/>
      <c r="N8" s="57"/>
      <c r="O8" s="57"/>
      <c r="P8" s="57"/>
      <c r="Q8" s="57"/>
      <c r="R8" s="57"/>
      <c r="S8" s="57"/>
      <c r="T8" s="61"/>
      <c r="U8" s="61"/>
    </row>
    <row r="9" spans="1:87">
      <c r="A9" s="62" t="s">
        <v>116</v>
      </c>
      <c r="B9" s="63"/>
      <c r="C9" s="63"/>
      <c r="D9" s="63"/>
      <c r="E9" s="63"/>
      <c r="F9" s="64">
        <f>+F10+F11</f>
        <v>10162</v>
      </c>
      <c r="G9" s="64">
        <v>9321</v>
      </c>
      <c r="H9" s="65">
        <v>8569</v>
      </c>
      <c r="I9" s="65">
        <v>8379</v>
      </c>
      <c r="J9" s="65">
        <f>+J10+J11</f>
        <v>8104.1</v>
      </c>
      <c r="K9" s="65">
        <f>+K10+K11</f>
        <v>7636.5999999999995</v>
      </c>
      <c r="L9" s="65">
        <f>+L10+L11</f>
        <v>7500</v>
      </c>
      <c r="M9" s="65">
        <v>7201.45</v>
      </c>
      <c r="N9" s="65">
        <v>7455</v>
      </c>
      <c r="O9" s="65">
        <v>6578</v>
      </c>
      <c r="P9" s="65">
        <f>SUM(P10:P11)</f>
        <v>6278</v>
      </c>
      <c r="Q9" s="65">
        <f>SUM(Q10:Q11)</f>
        <v>6091.1</v>
      </c>
      <c r="R9" s="65">
        <f>SUM(R10:R11)</f>
        <v>5917.5</v>
      </c>
      <c r="S9" s="65">
        <f>SUM(S10:S11)</f>
        <v>5455</v>
      </c>
      <c r="T9" s="65">
        <f>SUM(T10:T11)</f>
        <v>5203</v>
      </c>
      <c r="U9" s="65">
        <v>4856.6000000000004</v>
      </c>
      <c r="V9" s="65">
        <v>4561.4920000000002</v>
      </c>
      <c r="W9" s="65">
        <f>+W10+W11</f>
        <v>4752.0720000000001</v>
      </c>
      <c r="X9" s="65">
        <f>+X10+X11</f>
        <v>4652</v>
      </c>
      <c r="Y9" s="65">
        <v>4826</v>
      </c>
      <c r="Z9" s="65">
        <v>4476.9430000000002</v>
      </c>
      <c r="AA9" s="65">
        <v>4303.9799999999996</v>
      </c>
      <c r="AB9" s="65">
        <v>4576.72</v>
      </c>
      <c r="AC9" s="65">
        <v>4343.0609999999997</v>
      </c>
      <c r="BA9" s="66">
        <v>6004.7460000000001</v>
      </c>
      <c r="BB9" s="66">
        <v>6079.6450000000004</v>
      </c>
      <c r="BC9" s="66">
        <v>4750.03</v>
      </c>
      <c r="BD9" s="66">
        <v>4814.1180000000004</v>
      </c>
      <c r="BE9" s="66">
        <v>4400.5969999999998</v>
      </c>
      <c r="BF9" s="66">
        <v>4496.0529999999999</v>
      </c>
      <c r="BG9" s="66">
        <v>4720.2079999999996</v>
      </c>
      <c r="BH9" s="66">
        <v>6953.54</v>
      </c>
      <c r="BI9" s="66">
        <v>6645.7640000000001</v>
      </c>
      <c r="BK9" s="44" t="s">
        <v>116</v>
      </c>
      <c r="BL9" s="66">
        <v>6183.9080000000004</v>
      </c>
      <c r="BM9" s="66">
        <v>5879.0950000000003</v>
      </c>
      <c r="BN9" s="66">
        <v>5841.3869999999997</v>
      </c>
      <c r="BO9" s="66">
        <v>5559.915</v>
      </c>
      <c r="BP9" s="66">
        <v>5374.0839999999998</v>
      </c>
      <c r="BQ9" s="66">
        <v>6066.4920000000002</v>
      </c>
      <c r="BR9" s="66">
        <v>5920.835</v>
      </c>
      <c r="BS9" s="66">
        <v>5811.4229999999998</v>
      </c>
    </row>
    <row r="10" spans="1:87">
      <c r="A10" s="67"/>
      <c r="B10" s="67" t="s">
        <v>117</v>
      </c>
      <c r="C10" s="67"/>
      <c r="D10" s="67"/>
      <c r="E10" s="67"/>
      <c r="F10" s="68">
        <v>6725</v>
      </c>
      <c r="G10" s="69">
        <v>6091</v>
      </c>
      <c r="H10" s="69">
        <v>5295</v>
      </c>
      <c r="I10" s="69">
        <v>5216</v>
      </c>
      <c r="J10" s="69">
        <v>5144.1000000000004</v>
      </c>
      <c r="K10" s="69">
        <v>4696.8999999999996</v>
      </c>
      <c r="L10" s="69">
        <v>4677.8</v>
      </c>
      <c r="M10" s="69">
        <v>4384.3999999999996</v>
      </c>
      <c r="N10" s="69">
        <v>4512</v>
      </c>
      <c r="O10" s="69">
        <v>3799.5</v>
      </c>
      <c r="P10" s="69">
        <v>3658</v>
      </c>
      <c r="Q10" s="69">
        <v>3338.3</v>
      </c>
      <c r="R10" s="69">
        <v>3235.4</v>
      </c>
      <c r="S10" s="69">
        <v>2865.1</v>
      </c>
      <c r="T10" s="69">
        <v>2771</v>
      </c>
      <c r="U10" s="69">
        <v>2520.6</v>
      </c>
      <c r="V10" s="69">
        <v>2375.471</v>
      </c>
      <c r="W10" s="69">
        <v>2214.0619999999999</v>
      </c>
      <c r="X10" s="69">
        <v>2054</v>
      </c>
      <c r="Y10" s="69">
        <v>2038</v>
      </c>
      <c r="Z10" s="69">
        <v>1879.1949999999999</v>
      </c>
      <c r="AA10" s="69">
        <v>1747</v>
      </c>
      <c r="AB10" s="69">
        <v>1818.12</v>
      </c>
      <c r="AC10" s="69">
        <v>1810.7539999999999</v>
      </c>
      <c r="BA10" s="66">
        <v>1456.92</v>
      </c>
      <c r="BB10" s="66">
        <v>1561.9349999999999</v>
      </c>
      <c r="BC10" s="70">
        <v>735.97400000000005</v>
      </c>
      <c r="BD10" s="70">
        <v>714.28700000000003</v>
      </c>
    </row>
    <row r="11" spans="1:87">
      <c r="A11" s="67"/>
      <c r="B11" s="67" t="s">
        <v>118</v>
      </c>
      <c r="C11" s="67"/>
      <c r="D11" s="67"/>
      <c r="E11" s="67"/>
      <c r="F11" s="68">
        <v>3437</v>
      </c>
      <c r="G11" s="69">
        <v>3230</v>
      </c>
      <c r="H11" s="69">
        <v>3274</v>
      </c>
      <c r="I11" s="69">
        <v>3163</v>
      </c>
      <c r="J11" s="69">
        <v>2960</v>
      </c>
      <c r="K11" s="69">
        <v>2939.7</v>
      </c>
      <c r="L11" s="69">
        <v>2822.2</v>
      </c>
      <c r="M11" s="69">
        <v>2817.05</v>
      </c>
      <c r="N11" s="69">
        <v>2943</v>
      </c>
      <c r="O11" s="69">
        <v>2778.5</v>
      </c>
      <c r="P11" s="69">
        <v>2620</v>
      </c>
      <c r="Q11" s="69">
        <v>2752.8</v>
      </c>
      <c r="R11" s="69">
        <v>2682.1</v>
      </c>
      <c r="S11" s="69">
        <v>2589.9</v>
      </c>
      <c r="T11" s="69">
        <v>2432</v>
      </c>
      <c r="U11" s="69">
        <v>2336</v>
      </c>
      <c r="V11" s="69">
        <v>2186.0210000000002</v>
      </c>
      <c r="W11" s="69">
        <v>2538.0100000000002</v>
      </c>
      <c r="X11" s="69">
        <v>2598</v>
      </c>
      <c r="Y11" s="69">
        <v>2788</v>
      </c>
      <c r="Z11" s="69">
        <v>2597.748</v>
      </c>
      <c r="AA11" s="69">
        <v>2556.98</v>
      </c>
      <c r="AB11" s="69">
        <v>2758.6</v>
      </c>
      <c r="AC11" s="69">
        <v>2532.3069999999998</v>
      </c>
      <c r="BA11" s="66">
        <v>4547.826</v>
      </c>
      <c r="BB11" s="66">
        <v>4517.71</v>
      </c>
      <c r="BC11" s="66">
        <v>4014.056</v>
      </c>
      <c r="BD11" s="66">
        <v>4099.8310000000001</v>
      </c>
    </row>
    <row r="12" spans="1:87">
      <c r="A12" s="62" t="s">
        <v>119</v>
      </c>
      <c r="B12" s="60"/>
      <c r="C12" s="60"/>
      <c r="D12" s="60"/>
      <c r="E12" s="60"/>
      <c r="F12" s="64">
        <f>+F14+F13+F19+F15</f>
        <v>16367</v>
      </c>
      <c r="G12" s="64">
        <v>16233</v>
      </c>
      <c r="H12" s="65">
        <v>16625</v>
      </c>
      <c r="I12" s="65">
        <v>16412</v>
      </c>
      <c r="J12" s="65">
        <f>+J14+J13+J19+J15</f>
        <v>16789.7</v>
      </c>
      <c r="K12" s="65">
        <f>+K14+K13+K19+K15</f>
        <v>16463.2</v>
      </c>
      <c r="L12" s="65">
        <v>16383</v>
      </c>
      <c r="M12" s="65">
        <v>16470.5</v>
      </c>
      <c r="N12" s="65">
        <v>19122</v>
      </c>
      <c r="O12" s="65">
        <v>1887.7</v>
      </c>
      <c r="P12" s="65">
        <v>17708</v>
      </c>
      <c r="Q12" s="65">
        <f>SUM(Q13:Q19)</f>
        <v>19707.400000000001</v>
      </c>
      <c r="R12" s="65">
        <f>SUM(R13:R19)</f>
        <v>20311.100000000002</v>
      </c>
      <c r="S12" s="65">
        <f>SUM(S13:S19)</f>
        <v>19803.900000000001</v>
      </c>
      <c r="T12" s="65">
        <f>SUM(T13:T19)</f>
        <v>19560</v>
      </c>
      <c r="U12" s="65">
        <v>19507.3</v>
      </c>
      <c r="V12" s="65">
        <v>21763.567999999999</v>
      </c>
      <c r="W12" s="65">
        <f>SUM(W13:W19)</f>
        <v>24028.731</v>
      </c>
      <c r="X12" s="65">
        <f>SUM(X13:X19)</f>
        <v>24844</v>
      </c>
      <c r="Y12" s="65">
        <v>33141</v>
      </c>
      <c r="Z12" s="65">
        <v>32362.153000000002</v>
      </c>
      <c r="AA12" s="65">
        <v>31936.799999999999</v>
      </c>
      <c r="AB12" s="65">
        <v>31701.599999999999</v>
      </c>
      <c r="AC12" s="65">
        <v>31065.072999999997</v>
      </c>
      <c r="BA12" s="66">
        <v>45609.978000000003</v>
      </c>
      <c r="BB12" s="66">
        <v>44143.512000000002</v>
      </c>
      <c r="BC12" s="66">
        <v>41706.822</v>
      </c>
      <c r="BD12" s="66">
        <v>42853.315999999999</v>
      </c>
      <c r="BE12" s="66">
        <v>48926.080999999998</v>
      </c>
      <c r="BF12" s="66">
        <v>52081.654000000002</v>
      </c>
      <c r="BG12" s="66">
        <v>54353.313000000002</v>
      </c>
      <c r="BH12" s="66">
        <v>56570.982000000004</v>
      </c>
      <c r="BI12" s="66">
        <v>59292.377</v>
      </c>
      <c r="BK12" s="44" t="s">
        <v>119</v>
      </c>
      <c r="BL12" s="66">
        <v>65153.107000000004</v>
      </c>
      <c r="BM12" s="66">
        <v>67425.595000000001</v>
      </c>
      <c r="BN12" s="66">
        <v>68732.732000000004</v>
      </c>
      <c r="BO12" s="66">
        <v>71107.728000000003</v>
      </c>
      <c r="BP12" s="66">
        <v>73639.207999999999</v>
      </c>
      <c r="BQ12" s="66">
        <v>77190.751999999993</v>
      </c>
      <c r="BR12" s="66">
        <v>78878.202999999994</v>
      </c>
      <c r="BS12" s="66">
        <v>80946.650999999998</v>
      </c>
    </row>
    <row r="13" spans="1:87">
      <c r="A13" s="58"/>
      <c r="B13" s="67" t="s">
        <v>120</v>
      </c>
      <c r="C13" s="67"/>
      <c r="D13" s="67"/>
      <c r="E13" s="67"/>
      <c r="F13" s="68">
        <v>5316</v>
      </c>
      <c r="G13" s="68">
        <v>5405</v>
      </c>
      <c r="H13" s="69">
        <v>5473</v>
      </c>
      <c r="I13" s="69">
        <v>5560</v>
      </c>
      <c r="J13" s="69">
        <v>5815.5</v>
      </c>
      <c r="K13" s="69">
        <v>5871.9</v>
      </c>
      <c r="L13" s="69">
        <v>5970.1</v>
      </c>
      <c r="M13" s="69">
        <v>6037.9</v>
      </c>
      <c r="N13" s="69">
        <v>7417</v>
      </c>
      <c r="O13" s="69">
        <v>7575.6</v>
      </c>
      <c r="P13" s="69">
        <v>7638</v>
      </c>
      <c r="Q13" s="69">
        <v>8521.1</v>
      </c>
      <c r="R13" s="69">
        <v>8595.6</v>
      </c>
      <c r="S13" s="69">
        <v>8557.7999999999993</v>
      </c>
      <c r="T13" s="69">
        <v>8567</v>
      </c>
      <c r="U13" s="69">
        <v>9042.2999999999993</v>
      </c>
      <c r="V13" s="69">
        <v>9053.5290000000005</v>
      </c>
      <c r="W13" s="69">
        <v>8965.5239999999994</v>
      </c>
      <c r="X13" s="69">
        <v>8914</v>
      </c>
      <c r="Y13" s="69">
        <v>9747</v>
      </c>
      <c r="Z13" s="69">
        <v>9673.0059999999994</v>
      </c>
      <c r="AA13" s="69">
        <v>9596.2000000000007</v>
      </c>
      <c r="AB13" s="69">
        <v>8707.7000000000007</v>
      </c>
      <c r="AC13" s="69">
        <v>8588.759</v>
      </c>
      <c r="BA13" s="66">
        <v>16253.897999999999</v>
      </c>
      <c r="BB13" s="66">
        <v>15447.29</v>
      </c>
      <c r="BC13" s="66">
        <v>14270.191999999999</v>
      </c>
      <c r="BD13" s="66">
        <v>14187.723</v>
      </c>
      <c r="BE13" s="66">
        <v>15549.275</v>
      </c>
      <c r="BF13" s="66">
        <v>16276.263999999999</v>
      </c>
      <c r="BG13" s="66">
        <v>17531.945</v>
      </c>
      <c r="BH13" s="66">
        <v>17495.414000000001</v>
      </c>
      <c r="BI13" s="66">
        <v>17902.196</v>
      </c>
      <c r="BL13" s="66">
        <v>20792.526000000002</v>
      </c>
      <c r="BM13" s="66">
        <v>21269.285</v>
      </c>
      <c r="BN13" s="66">
        <v>21553.723000000002</v>
      </c>
      <c r="BO13" s="66">
        <v>19162.951000000001</v>
      </c>
      <c r="BP13" s="66">
        <v>19358.774000000001</v>
      </c>
      <c r="BQ13" s="66">
        <v>20444.491000000002</v>
      </c>
      <c r="BR13" s="66">
        <v>20776.114000000001</v>
      </c>
      <c r="BS13" s="66">
        <v>21488.406999999999</v>
      </c>
    </row>
    <row r="14" spans="1:87">
      <c r="A14" s="58"/>
      <c r="B14" s="67" t="s">
        <v>121</v>
      </c>
      <c r="C14" s="67"/>
      <c r="D14" s="67"/>
      <c r="E14" s="67"/>
      <c r="F14" s="68">
        <v>4756</v>
      </c>
      <c r="G14" s="68">
        <v>4689</v>
      </c>
      <c r="H14" s="69">
        <v>4968</v>
      </c>
      <c r="I14" s="69">
        <v>4865</v>
      </c>
      <c r="J14" s="69">
        <v>5049.5</v>
      </c>
      <c r="K14" s="69">
        <v>5002.2</v>
      </c>
      <c r="L14" s="69">
        <v>4908.8999999999996</v>
      </c>
      <c r="M14" s="69">
        <v>4987.2</v>
      </c>
      <c r="N14" s="69">
        <v>6259</v>
      </c>
      <c r="O14" s="69">
        <v>6303.1</v>
      </c>
      <c r="P14" s="69">
        <v>6226</v>
      </c>
      <c r="Q14" s="69">
        <v>6453.7</v>
      </c>
      <c r="R14" s="69">
        <v>7208.1</v>
      </c>
      <c r="S14" s="69">
        <v>7167.4</v>
      </c>
      <c r="T14" s="69">
        <v>7200</v>
      </c>
      <c r="U14" s="69">
        <v>7151.5</v>
      </c>
      <c r="V14" s="69">
        <v>7621.723</v>
      </c>
      <c r="W14" s="69">
        <v>7685.2030000000004</v>
      </c>
      <c r="X14" s="69">
        <v>7649</v>
      </c>
      <c r="Y14" s="69">
        <v>8768</v>
      </c>
      <c r="Z14" s="69">
        <v>8704.1560000000009</v>
      </c>
      <c r="AA14" s="69">
        <v>8594.2999999999993</v>
      </c>
      <c r="AB14" s="69">
        <v>8606</v>
      </c>
      <c r="AC14" s="69">
        <v>8349.8089999999993</v>
      </c>
      <c r="BA14" s="66">
        <v>27663.922999999999</v>
      </c>
      <c r="BB14" s="66">
        <v>26982.853999999999</v>
      </c>
      <c r="BC14" s="66">
        <v>25814.817999999999</v>
      </c>
      <c r="BD14" s="66">
        <v>26818.776000000002</v>
      </c>
      <c r="BE14" s="66">
        <v>30588.830999999998</v>
      </c>
      <c r="BF14" s="66">
        <v>32586.788</v>
      </c>
      <c r="BG14" s="66">
        <v>33552.317000000003</v>
      </c>
      <c r="BH14" s="66">
        <v>35467.487000000001</v>
      </c>
      <c r="BI14" s="66">
        <v>36731.057999999997</v>
      </c>
      <c r="BL14" s="66">
        <v>39457.616999999998</v>
      </c>
      <c r="BM14" s="66">
        <v>40769.646999999997</v>
      </c>
      <c r="BN14" s="66">
        <v>41239.449000000001</v>
      </c>
      <c r="BO14" s="66">
        <v>39475.978999999999</v>
      </c>
      <c r="BP14" s="66">
        <v>40711.205999999998</v>
      </c>
      <c r="BQ14" s="66">
        <v>42004.311000000002</v>
      </c>
      <c r="BR14" s="66">
        <v>42849.087</v>
      </c>
      <c r="BS14" s="66">
        <v>43758.786999999997</v>
      </c>
    </row>
    <row r="15" spans="1:87">
      <c r="A15" s="58"/>
      <c r="B15" s="67" t="s">
        <v>122</v>
      </c>
      <c r="C15" s="67"/>
      <c r="D15" s="67"/>
      <c r="E15" s="67"/>
      <c r="F15" s="68">
        <v>15</v>
      </c>
      <c r="G15" s="68">
        <v>15</v>
      </c>
      <c r="H15" s="69">
        <v>17</v>
      </c>
      <c r="I15" s="69">
        <v>16</v>
      </c>
      <c r="J15" s="69">
        <v>16.8</v>
      </c>
      <c r="K15" s="69">
        <v>17.2</v>
      </c>
      <c r="L15" s="69">
        <v>17</v>
      </c>
      <c r="M15" s="69">
        <v>20.9</v>
      </c>
      <c r="N15" s="69">
        <v>19</v>
      </c>
      <c r="O15" s="69">
        <v>23.1</v>
      </c>
      <c r="P15" s="69">
        <v>22.7</v>
      </c>
      <c r="Q15" s="69">
        <v>26.7</v>
      </c>
      <c r="R15" s="69">
        <v>28.9</v>
      </c>
      <c r="S15" s="69">
        <v>21.2</v>
      </c>
      <c r="T15" s="69">
        <v>30</v>
      </c>
      <c r="U15" s="69">
        <v>28.2</v>
      </c>
      <c r="V15" s="69">
        <v>29.161999999999999</v>
      </c>
      <c r="W15" s="69">
        <v>28.321999999999999</v>
      </c>
      <c r="X15" s="69">
        <v>25</v>
      </c>
      <c r="Y15" s="69">
        <v>28</v>
      </c>
      <c r="Z15" s="69">
        <v>27.324999999999999</v>
      </c>
      <c r="AA15" s="69">
        <v>27.3</v>
      </c>
      <c r="AB15" s="69">
        <v>26.5</v>
      </c>
      <c r="AC15" s="69">
        <v>25.242000000000001</v>
      </c>
      <c r="BA15" s="71">
        <v>258.56700000000001</v>
      </c>
      <c r="BB15" s="66">
        <v>268.452</v>
      </c>
      <c r="BC15" s="66">
        <v>281.14600000000002</v>
      </c>
      <c r="BD15" s="66">
        <v>287.00400000000002</v>
      </c>
      <c r="BE15" s="66">
        <v>317.94400000000002</v>
      </c>
      <c r="BF15" s="66">
        <v>326.601</v>
      </c>
      <c r="BG15" s="66">
        <v>343.01</v>
      </c>
      <c r="BH15" s="66">
        <v>335.05599999999998</v>
      </c>
      <c r="BI15" s="66">
        <v>335.91699999999997</v>
      </c>
      <c r="BL15" s="66">
        <v>318.01</v>
      </c>
      <c r="BM15" s="66">
        <v>320.26299999999998</v>
      </c>
      <c r="BN15" s="66">
        <v>313.60899999999998</v>
      </c>
      <c r="BO15" s="66">
        <v>250.22300000000001</v>
      </c>
      <c r="BP15" s="66">
        <v>249.17400000000001</v>
      </c>
      <c r="BQ15" s="66">
        <v>266.17099999999999</v>
      </c>
      <c r="BR15" s="66">
        <v>261.39499999999998</v>
      </c>
      <c r="BS15" s="66">
        <v>270.17</v>
      </c>
    </row>
    <row r="16" spans="1:87">
      <c r="A16" s="61"/>
      <c r="B16" s="72" t="s">
        <v>123</v>
      </c>
      <c r="C16" s="72"/>
      <c r="D16" s="72"/>
      <c r="E16" s="72"/>
      <c r="F16" s="73"/>
      <c r="G16" s="73"/>
      <c r="H16" s="73"/>
      <c r="I16" s="73"/>
      <c r="J16" s="73"/>
      <c r="K16" s="73"/>
      <c r="L16" s="73">
        <v>7</v>
      </c>
      <c r="M16" s="73">
        <v>7.2</v>
      </c>
      <c r="N16" s="73">
        <v>7</v>
      </c>
      <c r="O16" s="73">
        <v>7.3</v>
      </c>
      <c r="P16" s="73">
        <v>6.4</v>
      </c>
      <c r="Q16" s="73">
        <v>7.6</v>
      </c>
      <c r="R16" s="73">
        <v>6.7</v>
      </c>
      <c r="S16" s="73">
        <v>6.5</v>
      </c>
      <c r="T16" s="73">
        <v>6</v>
      </c>
      <c r="U16" s="73">
        <v>6.3</v>
      </c>
      <c r="V16" s="73">
        <v>6.4610000000000003</v>
      </c>
      <c r="W16" s="74">
        <v>6.2359999999999998</v>
      </c>
      <c r="X16" s="74">
        <v>6</v>
      </c>
      <c r="Y16" s="74">
        <v>6</v>
      </c>
      <c r="Z16" s="74">
        <v>5.71</v>
      </c>
      <c r="AA16" s="74">
        <v>5.6</v>
      </c>
      <c r="AB16" s="74">
        <v>6</v>
      </c>
      <c r="AC16" s="74">
        <v>5.1079999999999997</v>
      </c>
      <c r="BA16" s="44">
        <v>25.937999999999999</v>
      </c>
      <c r="BB16" s="66">
        <v>28.771999999999998</v>
      </c>
      <c r="BC16" s="66">
        <v>23.24</v>
      </c>
      <c r="BD16" s="66">
        <v>27.15</v>
      </c>
      <c r="BE16" s="66">
        <v>25.596</v>
      </c>
      <c r="BF16" s="66">
        <v>26.404</v>
      </c>
      <c r="BG16" s="66">
        <v>23.882999999999999</v>
      </c>
      <c r="BH16" s="66">
        <v>24.954000000000001</v>
      </c>
      <c r="BI16" s="66">
        <v>22.061</v>
      </c>
      <c r="BL16" s="66">
        <v>33.558</v>
      </c>
      <c r="BM16" s="66">
        <v>26.838000000000001</v>
      </c>
      <c r="BN16" s="66">
        <v>34.540999999999997</v>
      </c>
      <c r="BO16" s="66">
        <v>20.625</v>
      </c>
      <c r="BP16" s="66">
        <v>30.77</v>
      </c>
      <c r="BQ16" s="66">
        <v>41.345999999999997</v>
      </c>
      <c r="BR16" s="66">
        <v>51.155000000000001</v>
      </c>
      <c r="BS16" s="66">
        <v>40.185000000000002</v>
      </c>
    </row>
    <row r="17" spans="1:71">
      <c r="A17" s="58"/>
      <c r="B17" s="67" t="s">
        <v>124</v>
      </c>
      <c r="C17" s="67"/>
      <c r="D17" s="67"/>
      <c r="E17" s="67"/>
      <c r="F17" s="68"/>
      <c r="G17" s="68"/>
      <c r="H17" s="69"/>
      <c r="I17" s="69"/>
      <c r="J17" s="69"/>
      <c r="K17" s="69"/>
      <c r="L17" s="69"/>
      <c r="M17" s="69"/>
      <c r="N17" s="69"/>
      <c r="O17" s="69"/>
      <c r="P17" s="69"/>
      <c r="Q17" s="69"/>
      <c r="R17" s="69"/>
      <c r="S17" s="69"/>
      <c r="T17" s="69"/>
      <c r="U17" s="69"/>
      <c r="V17" s="69"/>
      <c r="W17" s="69"/>
      <c r="X17" s="69"/>
      <c r="Y17" s="69"/>
      <c r="Z17" s="69"/>
      <c r="AA17" s="69"/>
      <c r="AB17" s="69"/>
      <c r="AC17" s="69"/>
      <c r="BA17" s="66">
        <v>1310.345</v>
      </c>
      <c r="BB17" s="66">
        <v>1318.251</v>
      </c>
      <c r="BC17" s="66">
        <v>1228.4570000000001</v>
      </c>
      <c r="BD17" s="66">
        <v>1440.4590000000001</v>
      </c>
      <c r="BE17" s="66">
        <v>2348.2199999999998</v>
      </c>
      <c r="BF17" s="66">
        <v>2761.9119999999998</v>
      </c>
      <c r="BG17" s="66">
        <v>2802.3690000000001</v>
      </c>
      <c r="BH17" s="66">
        <v>3147.0729999999999</v>
      </c>
      <c r="BI17" s="66">
        <v>4207.5209999999997</v>
      </c>
      <c r="BL17" s="66">
        <v>4460.5609999999997</v>
      </c>
      <c r="BM17" s="66">
        <v>4955.3440000000001</v>
      </c>
      <c r="BN17" s="66">
        <v>5505.5389999999998</v>
      </c>
      <c r="BO17" s="66">
        <v>5709.9409999999998</v>
      </c>
      <c r="BP17" s="66">
        <v>6294.1019999999999</v>
      </c>
      <c r="BQ17" s="66">
        <v>6995.5339999999997</v>
      </c>
      <c r="BR17" s="66">
        <v>7320.3490000000002</v>
      </c>
      <c r="BS17" s="66">
        <v>7503.2849999999999</v>
      </c>
    </row>
    <row r="18" spans="1:71">
      <c r="A18" s="58"/>
      <c r="B18" s="67" t="s">
        <v>125</v>
      </c>
      <c r="C18" s="67"/>
      <c r="D18" s="67"/>
      <c r="E18" s="67"/>
      <c r="F18" s="68"/>
      <c r="G18" s="68"/>
      <c r="H18" s="69"/>
      <c r="I18" s="69"/>
      <c r="J18" s="69"/>
      <c r="K18" s="69"/>
      <c r="L18" s="69"/>
      <c r="M18" s="69"/>
      <c r="N18" s="69"/>
      <c r="O18" s="69"/>
      <c r="P18" s="69"/>
      <c r="Q18" s="69"/>
      <c r="R18" s="69"/>
      <c r="S18" s="69"/>
      <c r="T18" s="69"/>
      <c r="U18" s="69"/>
      <c r="V18" s="69"/>
      <c r="W18" s="69"/>
      <c r="X18" s="69"/>
      <c r="Y18" s="69"/>
      <c r="Z18" s="69"/>
      <c r="AA18" s="69"/>
      <c r="AB18" s="69"/>
      <c r="AC18" s="69"/>
      <c r="BA18" s="66">
        <v>97.305999999999997</v>
      </c>
      <c r="BB18" s="66">
        <v>97.893000000000001</v>
      </c>
      <c r="BC18" s="66">
        <v>88.97</v>
      </c>
      <c r="BD18" s="66">
        <v>92.204999999999998</v>
      </c>
      <c r="BE18" s="66">
        <v>96.215000000000003</v>
      </c>
      <c r="BF18" s="66">
        <v>103.684</v>
      </c>
      <c r="BG18" s="66">
        <v>99.79</v>
      </c>
      <c r="BH18" s="66">
        <v>100.99</v>
      </c>
      <c r="BI18" s="66">
        <v>93.623000000000005</v>
      </c>
      <c r="BL18" s="66">
        <v>90.834000000000003</v>
      </c>
      <c r="BM18" s="66">
        <v>84.218000000000004</v>
      </c>
      <c r="BN18" s="66">
        <v>85.87</v>
      </c>
      <c r="BO18" s="66">
        <v>79.588999999999999</v>
      </c>
      <c r="BP18" s="66">
        <v>81.429000000000002</v>
      </c>
      <c r="BQ18" s="66">
        <v>7363.6319999999996</v>
      </c>
      <c r="BR18" s="66">
        <v>76.578999999999994</v>
      </c>
      <c r="BS18" s="66">
        <v>70.378</v>
      </c>
    </row>
    <row r="19" spans="1:71">
      <c r="A19" s="58"/>
      <c r="B19" s="67" t="s">
        <v>126</v>
      </c>
      <c r="C19" s="67"/>
      <c r="D19" s="67"/>
      <c r="E19" s="67"/>
      <c r="F19" s="68">
        <v>6280</v>
      </c>
      <c r="G19" s="68">
        <v>6124</v>
      </c>
      <c r="H19" s="69">
        <v>6167</v>
      </c>
      <c r="I19" s="69">
        <v>5971</v>
      </c>
      <c r="J19" s="69">
        <v>5907.9</v>
      </c>
      <c r="K19" s="69">
        <v>5571.9</v>
      </c>
      <c r="L19" s="69">
        <v>5480.1</v>
      </c>
      <c r="M19" s="69">
        <v>5417.3</v>
      </c>
      <c r="N19" s="69">
        <v>5420</v>
      </c>
      <c r="O19" s="69">
        <v>4978.5</v>
      </c>
      <c r="P19" s="69">
        <v>4815</v>
      </c>
      <c r="Q19" s="69">
        <v>4698.3</v>
      </c>
      <c r="R19" s="69">
        <v>4471.8</v>
      </c>
      <c r="S19" s="69">
        <v>4051</v>
      </c>
      <c r="T19" s="69">
        <v>3757</v>
      </c>
      <c r="U19" s="69">
        <v>3278.4</v>
      </c>
      <c r="V19" s="69">
        <v>5052.6930000000002</v>
      </c>
      <c r="W19" s="69">
        <v>7343.4459999999999</v>
      </c>
      <c r="X19" s="69">
        <v>8250</v>
      </c>
      <c r="Y19" s="69">
        <v>14592</v>
      </c>
      <c r="Z19" s="69">
        <v>13951.956</v>
      </c>
      <c r="AA19" s="69">
        <v>13713.4</v>
      </c>
      <c r="AB19" s="69">
        <v>14355.4</v>
      </c>
      <c r="AC19" s="69">
        <v>14096.155000000001</v>
      </c>
    </row>
    <row r="20" spans="1:71">
      <c r="A20" s="62" t="s">
        <v>127</v>
      </c>
      <c r="B20" s="63"/>
      <c r="C20" s="63"/>
      <c r="D20" s="63"/>
      <c r="E20" s="63"/>
      <c r="F20" s="64">
        <v>283</v>
      </c>
      <c r="G20" s="64">
        <v>252</v>
      </c>
      <c r="H20" s="65">
        <v>225</v>
      </c>
      <c r="I20" s="65">
        <v>755</v>
      </c>
      <c r="J20" s="65">
        <v>731.1</v>
      </c>
      <c r="K20" s="65">
        <v>697</v>
      </c>
      <c r="L20" s="65">
        <v>636.6</v>
      </c>
      <c r="M20" s="65">
        <v>613.20000000000005</v>
      </c>
      <c r="N20" s="65">
        <v>628</v>
      </c>
      <c r="O20" s="65">
        <v>634.79999999999995</v>
      </c>
      <c r="P20" s="65">
        <v>616.1</v>
      </c>
      <c r="Q20" s="65">
        <v>637.4</v>
      </c>
      <c r="R20" s="65">
        <v>641.1</v>
      </c>
      <c r="S20" s="65">
        <v>1140.5999999999999</v>
      </c>
      <c r="T20" s="65">
        <v>1307</v>
      </c>
      <c r="U20" s="65">
        <v>1280.2</v>
      </c>
      <c r="V20" s="65">
        <v>1045.3430000000001</v>
      </c>
      <c r="W20" s="65">
        <v>1021.856</v>
      </c>
      <c r="X20" s="65">
        <v>1455</v>
      </c>
      <c r="Y20" s="65">
        <v>1488</v>
      </c>
      <c r="Z20" s="65">
        <v>1537.3989999999999</v>
      </c>
      <c r="AA20" s="65">
        <v>320</v>
      </c>
      <c r="AB20" s="65">
        <v>240.8</v>
      </c>
      <c r="AC20" s="65">
        <v>241.56800000000001</v>
      </c>
      <c r="BA20" s="66">
        <v>1131.971</v>
      </c>
      <c r="BB20" s="66">
        <v>957.48900000000003</v>
      </c>
      <c r="BC20" s="66">
        <v>898.11400000000003</v>
      </c>
      <c r="BD20" s="66">
        <v>906.346</v>
      </c>
      <c r="BE20" s="66">
        <v>891.3</v>
      </c>
      <c r="BF20" s="66">
        <v>916.43</v>
      </c>
      <c r="BG20" s="66">
        <v>881.67399999999998</v>
      </c>
      <c r="BH20" s="66">
        <v>1903.825</v>
      </c>
      <c r="BI20" s="66">
        <v>1779.405</v>
      </c>
      <c r="BK20" s="44" t="s">
        <v>128</v>
      </c>
      <c r="BL20" s="66">
        <v>3160.9769999999999</v>
      </c>
      <c r="BM20" s="66">
        <v>4094.5729999999999</v>
      </c>
      <c r="BN20" s="66">
        <v>4164.9809999999998</v>
      </c>
      <c r="BO20" s="66">
        <v>4106.9290000000001</v>
      </c>
      <c r="BP20" s="66">
        <v>6071.94</v>
      </c>
      <c r="BQ20" s="66">
        <v>5076.0379999999996</v>
      </c>
      <c r="BR20" s="66">
        <v>5243.2290000000003</v>
      </c>
      <c r="BS20" s="66">
        <v>5380.6549999999997</v>
      </c>
    </row>
    <row r="21" spans="1:71">
      <c r="A21" s="62" t="s">
        <v>129</v>
      </c>
      <c r="B21" s="63"/>
      <c r="C21" s="63"/>
      <c r="D21" s="63"/>
      <c r="E21" s="63"/>
      <c r="F21" s="64">
        <v>1452</v>
      </c>
      <c r="G21" s="64">
        <v>1501</v>
      </c>
      <c r="H21" s="65">
        <v>1459</v>
      </c>
      <c r="I21" s="65">
        <v>1429</v>
      </c>
      <c r="J21" s="65">
        <v>1422.6</v>
      </c>
      <c r="K21" s="65">
        <v>2325</v>
      </c>
      <c r="L21" s="65">
        <v>2323.5</v>
      </c>
      <c r="M21" s="65">
        <v>3494.4</v>
      </c>
      <c r="N21" s="65">
        <v>3646</v>
      </c>
      <c r="O21" s="65">
        <v>3546</v>
      </c>
      <c r="P21" s="65">
        <v>3350</v>
      </c>
      <c r="Q21" s="65">
        <v>3961</v>
      </c>
      <c r="R21" s="65">
        <v>5029.3</v>
      </c>
      <c r="S21" s="65">
        <v>4708.8</v>
      </c>
      <c r="T21" s="65">
        <v>4640</v>
      </c>
      <c r="U21" s="65">
        <v>4659.1000000000004</v>
      </c>
      <c r="V21" s="65">
        <v>2461.0450000000001</v>
      </c>
      <c r="W21" s="65">
        <v>2301.9050000000002</v>
      </c>
      <c r="X21" s="65">
        <v>2786</v>
      </c>
      <c r="Y21" s="65">
        <v>2765</v>
      </c>
      <c r="Z21" s="65">
        <v>2015.4670000000001</v>
      </c>
      <c r="AA21" s="65">
        <v>1438</v>
      </c>
      <c r="AB21" s="65">
        <v>1255.19</v>
      </c>
      <c r="AC21" s="65">
        <v>1220.7729999999999</v>
      </c>
      <c r="BA21" s="66">
        <v>3669.3690000000001</v>
      </c>
      <c r="BB21" s="66">
        <v>4106.0129999999999</v>
      </c>
      <c r="BC21" s="66">
        <v>4542.4840000000004</v>
      </c>
      <c r="BD21" s="66">
        <v>4894.5780000000004</v>
      </c>
      <c r="BE21" s="66">
        <v>5016.5339999999997</v>
      </c>
      <c r="BF21" s="66">
        <v>9852.5540000000001</v>
      </c>
      <c r="BG21" s="66">
        <v>11629.386</v>
      </c>
      <c r="BH21" s="66">
        <v>18336.921999999999</v>
      </c>
      <c r="BI21" s="66">
        <v>19388.071</v>
      </c>
      <c r="BK21" s="44" t="s">
        <v>129</v>
      </c>
      <c r="BL21" s="66">
        <v>23509.991000000002</v>
      </c>
      <c r="BM21" s="66">
        <v>24075.802</v>
      </c>
      <c r="BN21" s="66">
        <v>24157.875</v>
      </c>
      <c r="BO21" s="66">
        <v>27316</v>
      </c>
      <c r="BP21" s="66">
        <v>27465.888999999999</v>
      </c>
      <c r="BQ21" s="66">
        <v>28345.43</v>
      </c>
      <c r="BR21" s="66">
        <v>30793.313999999998</v>
      </c>
      <c r="BS21" s="66">
        <v>30785.66</v>
      </c>
    </row>
    <row r="22" spans="1:71">
      <c r="A22" s="62" t="s">
        <v>130</v>
      </c>
      <c r="B22" s="63"/>
      <c r="C22" s="63"/>
      <c r="D22" s="63"/>
      <c r="E22" s="63"/>
      <c r="F22" s="64"/>
      <c r="G22" s="64"/>
      <c r="H22" s="65"/>
      <c r="I22" s="65"/>
      <c r="J22" s="65"/>
      <c r="K22" s="65"/>
      <c r="L22" s="65"/>
      <c r="M22" s="65"/>
      <c r="N22" s="65"/>
      <c r="O22" s="65"/>
      <c r="P22" s="65"/>
      <c r="Q22" s="65"/>
      <c r="R22" s="65"/>
      <c r="S22" s="65"/>
      <c r="T22" s="65"/>
      <c r="U22" s="65"/>
      <c r="V22" s="65"/>
      <c r="W22" s="65"/>
      <c r="X22" s="65"/>
      <c r="Y22" s="65"/>
      <c r="Z22" s="65"/>
      <c r="AA22" s="65"/>
      <c r="AB22" s="65"/>
      <c r="AC22" s="65"/>
      <c r="BA22" s="66"/>
      <c r="BB22" s="66"/>
      <c r="BC22" s="66"/>
      <c r="BD22" s="66"/>
      <c r="BE22" s="66"/>
      <c r="BF22" s="66"/>
      <c r="BG22" s="66"/>
      <c r="BH22" s="66"/>
      <c r="BI22" s="66"/>
      <c r="BK22" s="44" t="s">
        <v>131</v>
      </c>
      <c r="BL22" s="66"/>
      <c r="BM22" s="44">
        <v>1649.373</v>
      </c>
      <c r="BN22" s="44">
        <v>1681.73</v>
      </c>
      <c r="BO22" s="44">
        <v>1704961</v>
      </c>
      <c r="BP22" s="66">
        <v>1744.37</v>
      </c>
      <c r="BQ22" s="44">
        <v>1785.4380000000001</v>
      </c>
      <c r="BR22" s="66">
        <v>4846</v>
      </c>
      <c r="BS22" s="44">
        <v>3466.634</v>
      </c>
    </row>
    <row r="23" spans="1:71">
      <c r="A23" s="62" t="s">
        <v>132</v>
      </c>
      <c r="B23" s="63"/>
      <c r="C23" s="63"/>
      <c r="D23" s="63"/>
      <c r="E23" s="63"/>
      <c r="F23" s="64"/>
      <c r="G23" s="64"/>
      <c r="H23" s="65"/>
      <c r="I23" s="65"/>
      <c r="J23" s="65"/>
      <c r="K23" s="65"/>
      <c r="L23" s="65"/>
      <c r="M23" s="65"/>
      <c r="N23" s="65"/>
      <c r="O23" s="65"/>
      <c r="P23" s="65"/>
      <c r="Q23" s="65"/>
      <c r="R23" s="65"/>
      <c r="S23" s="65"/>
      <c r="T23" s="65"/>
      <c r="U23" s="65"/>
      <c r="V23" s="65"/>
      <c r="W23" s="65"/>
      <c r="X23" s="65"/>
      <c r="Y23" s="65"/>
      <c r="Z23" s="65">
        <v>42258.074999999997</v>
      </c>
      <c r="AA23" s="65">
        <v>21508.9</v>
      </c>
      <c r="AB23" s="65">
        <v>18513.400000000001</v>
      </c>
      <c r="AC23" s="65">
        <v>20518.491000000002</v>
      </c>
      <c r="BA23" s="66">
        <v>41054.678999999996</v>
      </c>
      <c r="BB23" s="66">
        <v>41696.506999999998</v>
      </c>
      <c r="BC23" s="66">
        <v>40696.337</v>
      </c>
      <c r="BD23" s="66">
        <v>41073.252</v>
      </c>
      <c r="BE23" s="66">
        <v>41407.885000000002</v>
      </c>
      <c r="BF23" s="66">
        <v>23890.330999999998</v>
      </c>
      <c r="BG23" s="66">
        <v>20105.048999999999</v>
      </c>
      <c r="BH23" s="66">
        <v>17525.915000000001</v>
      </c>
      <c r="BI23" s="66">
        <v>17256.534</v>
      </c>
      <c r="BK23" s="44" t="s">
        <v>133</v>
      </c>
      <c r="BL23" s="66">
        <v>17745.983</v>
      </c>
      <c r="BN23" s="44">
        <v>17929.858</v>
      </c>
      <c r="BO23" s="44">
        <v>17743.235000000001</v>
      </c>
      <c r="BP23" s="66">
        <v>18007.005000000001</v>
      </c>
      <c r="BQ23" s="44">
        <v>17738.438999999998</v>
      </c>
      <c r="BR23" s="66">
        <v>17361.510999999999</v>
      </c>
      <c r="BS23" s="44">
        <v>17648.669999999998</v>
      </c>
    </row>
    <row r="24" spans="1:71">
      <c r="A24" s="62" t="s">
        <v>134</v>
      </c>
      <c r="B24" s="63"/>
      <c r="C24" s="63"/>
      <c r="D24" s="63"/>
      <c r="E24" s="63"/>
      <c r="F24" s="64">
        <v>68841</v>
      </c>
      <c r="G24" s="64">
        <v>70948</v>
      </c>
      <c r="H24" s="65">
        <v>72775</v>
      </c>
      <c r="I24" s="65">
        <v>72442</v>
      </c>
      <c r="J24" s="65">
        <f>+J25+J26</f>
        <v>74053.5</v>
      </c>
      <c r="K24" s="65">
        <f>+K25+K26</f>
        <v>74187.400000000009</v>
      </c>
      <c r="L24" s="65">
        <v>76236</v>
      </c>
      <c r="M24" s="65">
        <v>78541.600000000006</v>
      </c>
      <c r="N24" s="65">
        <v>78212</v>
      </c>
      <c r="O24" s="65">
        <v>80352</v>
      </c>
      <c r="P24" s="65">
        <v>82827</v>
      </c>
      <c r="Q24" s="65">
        <v>84777.7</v>
      </c>
      <c r="R24" s="65">
        <v>85804.3</v>
      </c>
      <c r="S24" s="65">
        <v>87038</v>
      </c>
      <c r="T24" s="65">
        <f>SUM(T25:T26)</f>
        <v>88120</v>
      </c>
      <c r="U24" s="65">
        <f>SUM(U25:U26)</f>
        <v>88063.4</v>
      </c>
      <c r="V24" s="65">
        <f>SUM(V25:V26)</f>
        <v>93078.557000000001</v>
      </c>
      <c r="W24" s="65">
        <f>+W25+W26</f>
        <v>90303.760000000009</v>
      </c>
      <c r="X24" s="65">
        <f>+X25+X26</f>
        <v>94641</v>
      </c>
      <c r="Y24" s="65">
        <v>95788</v>
      </c>
      <c r="Z24" s="65">
        <v>55056.622000000003</v>
      </c>
      <c r="AA24" s="65">
        <v>48078.5</v>
      </c>
      <c r="AB24" s="65">
        <v>50995.8</v>
      </c>
      <c r="AC24" s="65">
        <v>65038.637000000002</v>
      </c>
      <c r="BA24" s="66">
        <v>267295.21799999999</v>
      </c>
      <c r="BB24" s="66">
        <v>272476.77799999999</v>
      </c>
      <c r="BC24" s="66">
        <v>272470.054</v>
      </c>
      <c r="BD24" s="66">
        <v>271511.68300000002</v>
      </c>
      <c r="BE24" s="66">
        <v>289930.255</v>
      </c>
      <c r="BF24" s="66">
        <v>317107.44799999997</v>
      </c>
      <c r="BG24" s="66">
        <v>332486.74900000001</v>
      </c>
      <c r="BH24" s="66">
        <v>330815.908</v>
      </c>
      <c r="BI24" s="66">
        <v>330878.80200000003</v>
      </c>
      <c r="BK24" s="44" t="s">
        <v>135</v>
      </c>
      <c r="BL24" s="66">
        <v>449071.326</v>
      </c>
      <c r="BM24" s="66">
        <v>444165.99300000002</v>
      </c>
      <c r="BN24" s="66">
        <v>496843.73</v>
      </c>
      <c r="BO24" s="66">
        <v>514769.08</v>
      </c>
      <c r="BP24" s="66">
        <v>516200.54499999998</v>
      </c>
      <c r="BQ24" s="66">
        <v>531793.74800000002</v>
      </c>
      <c r="BR24" s="66">
        <v>545735.94799999997</v>
      </c>
      <c r="BS24" s="66">
        <v>568177.98199999996</v>
      </c>
    </row>
    <row r="25" spans="1:71">
      <c r="A25" s="58"/>
      <c r="B25" s="67" t="s">
        <v>136</v>
      </c>
      <c r="C25" s="67"/>
      <c r="D25" s="67"/>
      <c r="E25" s="67"/>
      <c r="F25" s="68">
        <v>8168</v>
      </c>
      <c r="G25" s="68">
        <v>8468</v>
      </c>
      <c r="H25" s="69">
        <v>8421</v>
      </c>
      <c r="I25" s="69">
        <v>9372</v>
      </c>
      <c r="J25" s="69">
        <v>9499.5</v>
      </c>
      <c r="K25" s="69">
        <v>8235.1</v>
      </c>
      <c r="L25" s="69">
        <v>8211.6</v>
      </c>
      <c r="M25" s="69">
        <v>8181.1</v>
      </c>
      <c r="N25" s="69">
        <v>7800</v>
      </c>
      <c r="O25" s="69">
        <v>7659.8</v>
      </c>
      <c r="P25" s="69">
        <v>6662</v>
      </c>
      <c r="Q25" s="69">
        <v>6574.1</v>
      </c>
      <c r="R25" s="69">
        <v>6390.3</v>
      </c>
      <c r="S25" s="69">
        <v>4715.6000000000004</v>
      </c>
      <c r="T25" s="69">
        <v>4589</v>
      </c>
      <c r="U25" s="69">
        <v>4439.2</v>
      </c>
      <c r="V25" s="69">
        <v>4410.1790000000001</v>
      </c>
      <c r="W25" s="69">
        <v>3240.884</v>
      </c>
      <c r="X25" s="69">
        <v>2285</v>
      </c>
      <c r="Y25" s="69">
        <v>2269</v>
      </c>
      <c r="Z25" s="69">
        <v>1504.8530000000001</v>
      </c>
      <c r="AA25" s="69">
        <v>4964.3999999999996</v>
      </c>
      <c r="AB25" s="69">
        <v>2679.9</v>
      </c>
      <c r="AC25" s="69">
        <v>4116.7560000000003</v>
      </c>
      <c r="BA25" s="66">
        <v>98431.968999999997</v>
      </c>
      <c r="BB25" s="66">
        <v>99910.342999999993</v>
      </c>
      <c r="BC25" s="66">
        <v>103865.861</v>
      </c>
      <c r="BD25" s="66">
        <v>104377.245</v>
      </c>
      <c r="BE25" s="66">
        <v>104943.552</v>
      </c>
      <c r="BF25" s="66">
        <v>120286.004</v>
      </c>
      <c r="BG25" s="66">
        <v>129879.681</v>
      </c>
      <c r="BH25" s="66">
        <v>131778.95499999999</v>
      </c>
      <c r="BI25" s="66">
        <v>127265.17</v>
      </c>
      <c r="BL25" s="44">
        <f>135282.909+38958.71</f>
        <v>174241.61900000001</v>
      </c>
      <c r="BM25" s="44">
        <f>138171.651+38888.019</f>
        <v>177059.67</v>
      </c>
      <c r="BN25" s="44">
        <f>139897.907+38796.4</f>
        <v>178694.307</v>
      </c>
      <c r="BO25" s="44">
        <f>143353.969+38721.399</f>
        <v>182075.36800000002</v>
      </c>
      <c r="BP25" s="44">
        <f>145820.476+38584.289</f>
        <v>184404.76499999998</v>
      </c>
      <c r="BQ25" s="44">
        <f>150982.563+38336.91</f>
        <v>189319.473</v>
      </c>
      <c r="BR25" s="44">
        <f>153503.269+38196.711</f>
        <v>191699.98</v>
      </c>
      <c r="BS25" s="44">
        <f>155781.759+38065.209</f>
        <v>193846.96799999999</v>
      </c>
    </row>
    <row r="26" spans="1:71">
      <c r="A26" s="58"/>
      <c r="B26" s="67" t="s">
        <v>137</v>
      </c>
      <c r="C26" s="67"/>
      <c r="D26" s="67"/>
      <c r="E26" s="67"/>
      <c r="F26" s="68">
        <v>60673</v>
      </c>
      <c r="G26" s="68">
        <v>62480</v>
      </c>
      <c r="H26" s="69">
        <v>64354</v>
      </c>
      <c r="I26" s="69">
        <v>63070</v>
      </c>
      <c r="J26" s="69">
        <v>64554</v>
      </c>
      <c r="K26" s="69">
        <v>65952.3</v>
      </c>
      <c r="L26" s="69">
        <v>68024</v>
      </c>
      <c r="M26" s="69">
        <v>70360.5</v>
      </c>
      <c r="N26" s="69">
        <v>70411</v>
      </c>
      <c r="O26" s="69">
        <v>72692.2</v>
      </c>
      <c r="P26" s="69">
        <v>76165</v>
      </c>
      <c r="Q26" s="69">
        <v>78203.600000000006</v>
      </c>
      <c r="R26" s="69">
        <v>79414</v>
      </c>
      <c r="S26" s="69">
        <v>82323</v>
      </c>
      <c r="T26" s="69">
        <v>83531</v>
      </c>
      <c r="U26" s="69">
        <v>83624.2</v>
      </c>
      <c r="V26" s="69">
        <v>88668.377999999997</v>
      </c>
      <c r="W26" s="69">
        <v>87062.876000000004</v>
      </c>
      <c r="X26" s="69">
        <v>92356</v>
      </c>
      <c r="Y26" s="69">
        <v>93519</v>
      </c>
      <c r="Z26" s="69">
        <v>53551.769</v>
      </c>
      <c r="AA26" s="69">
        <v>43114.1</v>
      </c>
      <c r="AB26" s="69">
        <v>48315.9</v>
      </c>
      <c r="AC26" s="69">
        <v>60921.881000000001</v>
      </c>
      <c r="BA26" s="66">
        <v>168863.24900000001</v>
      </c>
      <c r="BB26" s="66">
        <v>172566.435</v>
      </c>
      <c r="BC26" s="66">
        <v>168604.193</v>
      </c>
      <c r="BD26" s="66">
        <v>167134.43799999999</v>
      </c>
      <c r="BE26" s="66">
        <v>184986.704</v>
      </c>
      <c r="BF26" s="66">
        <v>196821.44399999999</v>
      </c>
      <c r="BG26" s="66">
        <v>202607.068</v>
      </c>
      <c r="BH26" s="66">
        <v>199036.954</v>
      </c>
      <c r="BI26" s="66">
        <v>203613.63099999999</v>
      </c>
      <c r="BL26" s="66">
        <v>274829.70699999999</v>
      </c>
      <c r="BM26" s="66">
        <v>267106.32299999997</v>
      </c>
      <c r="BN26" s="66">
        <v>318149.42300000001</v>
      </c>
      <c r="BO26" s="66">
        <v>332693.712</v>
      </c>
      <c r="BP26" s="66">
        <v>331795.78000000003</v>
      </c>
      <c r="BQ26" s="66">
        <v>342474.27399999998</v>
      </c>
      <c r="BR26" s="66">
        <v>354035.96799999999</v>
      </c>
      <c r="BS26" s="66">
        <v>374331.01299999998</v>
      </c>
    </row>
    <row r="27" spans="1:71">
      <c r="A27" s="75" t="s">
        <v>138</v>
      </c>
      <c r="B27" s="75"/>
      <c r="C27" s="75"/>
      <c r="D27" s="75"/>
      <c r="F27" s="64">
        <f>+F9+F12+F20+F21+F24</f>
        <v>97105</v>
      </c>
      <c r="G27" s="64">
        <v>98255</v>
      </c>
      <c r="H27" s="65">
        <v>99653</v>
      </c>
      <c r="I27" s="65">
        <v>99417</v>
      </c>
      <c r="J27" s="65">
        <v>101101</v>
      </c>
      <c r="K27" s="65">
        <v>101309.2</v>
      </c>
      <c r="L27" s="65">
        <v>103079</v>
      </c>
      <c r="M27" s="65">
        <v>106321.15</v>
      </c>
      <c r="N27" s="65">
        <v>109062</v>
      </c>
      <c r="O27" s="65">
        <v>109998.5</v>
      </c>
      <c r="P27" s="65">
        <v>111780</v>
      </c>
      <c r="Q27" s="65">
        <v>115174.8</v>
      </c>
      <c r="R27" s="65">
        <v>117703.2</v>
      </c>
      <c r="S27" s="65">
        <v>118153.9</v>
      </c>
      <c r="T27" s="65">
        <v>118829</v>
      </c>
      <c r="U27" s="65">
        <v>118366.6</v>
      </c>
      <c r="V27" s="65">
        <v>122910.005</v>
      </c>
      <c r="W27" s="65">
        <v>122408.31299999999</v>
      </c>
      <c r="X27" s="65">
        <v>128383</v>
      </c>
      <c r="Y27" s="65">
        <v>138010</v>
      </c>
      <c r="Z27" s="65">
        <v>137706.66200000001</v>
      </c>
      <c r="AA27" s="65">
        <v>107586.18</v>
      </c>
      <c r="AB27" s="65">
        <v>107283.51</v>
      </c>
      <c r="AC27" s="65">
        <v>122427.60299999999</v>
      </c>
      <c r="BA27" s="66">
        <v>398899.48</v>
      </c>
      <c r="BB27" s="66">
        <v>403937.36200000002</v>
      </c>
      <c r="BC27" s="66">
        <v>399915.84299999999</v>
      </c>
      <c r="BD27" s="66">
        <v>400926.95500000002</v>
      </c>
      <c r="BE27" s="66">
        <v>425394.96399999998</v>
      </c>
      <c r="BF27" s="66">
        <v>443085.86499999999</v>
      </c>
      <c r="BG27" s="66">
        <v>458824.86200000002</v>
      </c>
      <c r="BH27" s="66">
        <v>466845.00799999997</v>
      </c>
      <c r="BI27" s="66">
        <v>470247.63199999998</v>
      </c>
      <c r="BK27" s="44" t="s">
        <v>139</v>
      </c>
      <c r="BL27" s="66">
        <v>564825.29099999997</v>
      </c>
      <c r="BM27" s="66">
        <v>564884.255</v>
      </c>
      <c r="BN27" s="66">
        <v>619352.29299999995</v>
      </c>
      <c r="BO27" s="66">
        <v>642307.84699999995</v>
      </c>
      <c r="BP27" s="66">
        <v>648503.04099999997</v>
      </c>
      <c r="BQ27" s="66">
        <v>667996.24800000002</v>
      </c>
      <c r="BR27" s="66">
        <v>688779.03899999999</v>
      </c>
      <c r="BS27" s="66">
        <v>712217.67500000005</v>
      </c>
    </row>
    <row r="28" spans="1:71">
      <c r="A28" s="75" t="s">
        <v>140</v>
      </c>
      <c r="B28" s="57"/>
      <c r="C28" s="57"/>
      <c r="D28" s="57"/>
      <c r="E28" s="57"/>
      <c r="F28" s="76"/>
      <c r="G28" s="76"/>
      <c r="H28" s="76"/>
      <c r="I28" s="76"/>
      <c r="J28" s="76"/>
      <c r="K28" s="77">
        <v>1529</v>
      </c>
      <c r="L28" s="77">
        <v>2034</v>
      </c>
      <c r="M28" s="77">
        <v>3055.4</v>
      </c>
      <c r="N28" s="77">
        <v>3295</v>
      </c>
      <c r="O28" s="77">
        <v>3602.2</v>
      </c>
      <c r="P28" s="77">
        <v>3586</v>
      </c>
      <c r="Q28" s="77">
        <v>3618.8</v>
      </c>
      <c r="R28" s="77">
        <v>4173.8</v>
      </c>
      <c r="S28" s="77">
        <v>4766.3</v>
      </c>
      <c r="T28" s="77">
        <v>4693</v>
      </c>
      <c r="U28" s="77">
        <v>5299.5</v>
      </c>
      <c r="V28" s="77">
        <v>5108.4570000000003</v>
      </c>
      <c r="W28" s="77">
        <v>4992.9889999999996</v>
      </c>
      <c r="X28" s="77">
        <v>3759</v>
      </c>
      <c r="Y28" s="77">
        <v>3242</v>
      </c>
      <c r="Z28" s="77">
        <v>6745.9859999999999</v>
      </c>
      <c r="AA28" s="77">
        <v>1119.4000000000001</v>
      </c>
      <c r="AB28" s="77">
        <v>7.39</v>
      </c>
      <c r="AC28" s="77"/>
      <c r="BA28" s="66">
        <v>32961.701000000001</v>
      </c>
      <c r="BB28" s="66">
        <v>28294.677</v>
      </c>
      <c r="BC28" s="66">
        <v>28052.392</v>
      </c>
      <c r="BD28" s="66">
        <v>29516.094000000001</v>
      </c>
      <c r="BE28" s="66">
        <v>48260.830999999998</v>
      </c>
      <c r="BF28" s="66">
        <v>34413.177000000003</v>
      </c>
      <c r="BG28" s="66">
        <v>42850.758999999998</v>
      </c>
      <c r="BH28" s="66">
        <v>44294.885000000002</v>
      </c>
      <c r="BI28" s="66">
        <v>56443.116000000002</v>
      </c>
      <c r="BK28" s="44" t="s">
        <v>141</v>
      </c>
      <c r="BL28" s="66">
        <v>47329.728000000003</v>
      </c>
      <c r="BM28" s="66">
        <v>63326.908000000003</v>
      </c>
      <c r="BN28" s="66">
        <v>56345.945</v>
      </c>
      <c r="BO28" s="66">
        <v>56220.927000000003</v>
      </c>
      <c r="BP28" s="66">
        <v>61490.786</v>
      </c>
      <c r="BQ28" s="66">
        <v>75397.392999999996</v>
      </c>
      <c r="BR28" s="66">
        <v>77329.240000000005</v>
      </c>
      <c r="BS28" s="66">
        <v>87325.983999999997</v>
      </c>
    </row>
    <row r="29" spans="1:71">
      <c r="A29" s="75" t="s">
        <v>142</v>
      </c>
      <c r="B29" s="57"/>
      <c r="C29" s="57"/>
      <c r="D29" s="57"/>
      <c r="E29" s="57"/>
      <c r="F29" s="76"/>
      <c r="G29" s="76"/>
      <c r="H29" s="76"/>
      <c r="I29" s="76"/>
      <c r="J29" s="69"/>
      <c r="K29" s="77">
        <v>102838</v>
      </c>
      <c r="L29" s="77">
        <v>105113</v>
      </c>
      <c r="M29" s="77">
        <v>109376.55</v>
      </c>
      <c r="N29" s="77">
        <v>112357</v>
      </c>
      <c r="O29" s="77">
        <v>113600.7</v>
      </c>
      <c r="P29" s="77">
        <v>115366</v>
      </c>
      <c r="Q29" s="77">
        <v>118793.60000000001</v>
      </c>
      <c r="R29" s="77">
        <v>121876.9</v>
      </c>
      <c r="S29" s="77">
        <v>122920.1</v>
      </c>
      <c r="T29" s="77">
        <v>123522</v>
      </c>
      <c r="U29" s="77">
        <v>123666.1</v>
      </c>
      <c r="V29" s="77">
        <v>128018.462</v>
      </c>
      <c r="W29" s="78">
        <v>127401.31299999999</v>
      </c>
      <c r="X29" s="78">
        <v>132143</v>
      </c>
      <c r="Y29" s="78">
        <v>141252</v>
      </c>
      <c r="Z29" s="78">
        <v>144452.64799999999</v>
      </c>
      <c r="AA29" s="78">
        <v>112616</v>
      </c>
      <c r="AB29" s="78">
        <v>114753.8</v>
      </c>
      <c r="AC29" s="78">
        <v>129794.18899999998</v>
      </c>
      <c r="BA29" s="66">
        <v>402614.41499999998</v>
      </c>
      <c r="BB29" s="66">
        <v>404408.34</v>
      </c>
      <c r="BC29" s="66">
        <v>400693.69799999997</v>
      </c>
      <c r="BD29" s="66">
        <v>402585.261</v>
      </c>
      <c r="BE29" s="66">
        <v>449138.36099999998</v>
      </c>
      <c r="BF29" s="66">
        <v>453310.77899999998</v>
      </c>
      <c r="BG29" s="66">
        <v>479343.85800000001</v>
      </c>
      <c r="BH29" s="66">
        <v>490127.89199999999</v>
      </c>
      <c r="BI29" s="66">
        <v>504714.97399999999</v>
      </c>
      <c r="BK29" s="44" t="s">
        <v>143</v>
      </c>
      <c r="BL29" s="66">
        <v>585324.674</v>
      </c>
      <c r="BM29" s="66">
        <v>605086.82900000003</v>
      </c>
      <c r="BN29" s="66">
        <v>622566.99199999997</v>
      </c>
      <c r="BO29" s="66">
        <v>653242.69700000004</v>
      </c>
      <c r="BP29" s="66">
        <v>676814.44799999997</v>
      </c>
      <c r="BQ29" s="66">
        <v>721928.52800000005</v>
      </c>
      <c r="BR29" s="66">
        <v>745450.33299999998</v>
      </c>
      <c r="BS29" s="66">
        <v>778313.13600000006</v>
      </c>
    </row>
    <row r="30" spans="1:71" ht="13">
      <c r="A30" s="79" t="s">
        <v>144</v>
      </c>
      <c r="B30" s="80"/>
      <c r="C30" s="80"/>
      <c r="D30" s="80"/>
      <c r="E30" s="80"/>
      <c r="F30" s="81"/>
      <c r="G30" s="81"/>
      <c r="H30" s="81"/>
      <c r="I30" s="81"/>
      <c r="J30" s="82"/>
      <c r="K30" s="81"/>
      <c r="L30" s="81"/>
      <c r="M30" s="81"/>
      <c r="N30" s="81"/>
      <c r="O30" s="81"/>
      <c r="P30" s="81"/>
      <c r="Q30" s="81"/>
      <c r="R30" s="81"/>
      <c r="S30" s="81"/>
      <c r="T30" s="79"/>
      <c r="U30" s="79"/>
      <c r="V30" s="79"/>
      <c r="AA30" s="71">
        <v>3909</v>
      </c>
      <c r="AB30" s="71">
        <v>7462.9</v>
      </c>
      <c r="AC30" s="71">
        <v>7366.5860000000002</v>
      </c>
      <c r="BA30" s="66">
        <v>17285.337</v>
      </c>
      <c r="BB30" s="66">
        <v>18791.185000000001</v>
      </c>
      <c r="BC30" s="66">
        <v>18614.822</v>
      </c>
      <c r="BD30" s="66">
        <v>18296.455999999998</v>
      </c>
      <c r="BE30" s="66">
        <v>21882.663</v>
      </c>
      <c r="BF30" s="66">
        <v>22202.195</v>
      </c>
      <c r="BG30" s="66">
        <v>23527.966</v>
      </c>
      <c r="BH30" s="66">
        <v>24672.18</v>
      </c>
      <c r="BI30" s="66">
        <v>23731.012999999999</v>
      </c>
      <c r="BK30" s="44" t="s">
        <v>145</v>
      </c>
      <c r="BL30" s="66">
        <v>24968.720000000001</v>
      </c>
      <c r="BM30" s="66">
        <v>25166.538</v>
      </c>
      <c r="BN30" s="66">
        <v>26240.04</v>
      </c>
      <c r="BO30" s="66">
        <v>27258.221000000001</v>
      </c>
      <c r="BP30" s="66">
        <v>27242.423999999999</v>
      </c>
      <c r="BQ30" s="66">
        <v>26862.53</v>
      </c>
      <c r="BR30" s="66">
        <v>27180.080999999998</v>
      </c>
      <c r="BS30" s="66">
        <v>27725.401999999998</v>
      </c>
    </row>
    <row r="31" spans="1:71" ht="13">
      <c r="A31" s="83" t="s">
        <v>146</v>
      </c>
      <c r="B31" s="47" t="s">
        <v>147</v>
      </c>
      <c r="C31" s="47"/>
      <c r="D31" s="47"/>
      <c r="E31" s="47"/>
      <c r="F31" s="84"/>
      <c r="G31" s="84"/>
      <c r="H31" s="84"/>
      <c r="I31" s="84"/>
      <c r="J31" s="84"/>
      <c r="K31" s="84"/>
      <c r="L31" s="84"/>
      <c r="M31" s="84"/>
      <c r="N31" s="84"/>
      <c r="O31" s="84"/>
      <c r="P31" s="84"/>
      <c r="Q31" s="84"/>
      <c r="R31" s="84"/>
      <c r="S31" s="84"/>
      <c r="AA31" s="71">
        <v>2895.1</v>
      </c>
      <c r="AB31" s="71">
        <v>5235.8999999999996</v>
      </c>
      <c r="AC31" s="71">
        <v>4829.7120000000004</v>
      </c>
      <c r="BA31" s="66">
        <v>13959.528</v>
      </c>
      <c r="BB31" s="66">
        <v>15206.704</v>
      </c>
      <c r="BC31" s="66">
        <v>15176.111999999999</v>
      </c>
      <c r="BD31" s="66">
        <v>14958.553</v>
      </c>
      <c r="BE31" s="66">
        <v>18076.064999999999</v>
      </c>
      <c r="BF31" s="66">
        <v>18330.281999999999</v>
      </c>
      <c r="BG31" s="66">
        <v>19416.120999999999</v>
      </c>
      <c r="BH31" s="66">
        <v>20336.165000000001</v>
      </c>
      <c r="BI31" s="66">
        <v>19582.456999999999</v>
      </c>
      <c r="BL31" s="66">
        <v>20678.902999999998</v>
      </c>
      <c r="BM31" s="66">
        <v>20861.145</v>
      </c>
      <c r="BN31" s="66">
        <v>21719.058000000001</v>
      </c>
      <c r="BO31" s="66">
        <v>2259.4899999999998</v>
      </c>
      <c r="BP31" s="66">
        <v>22621.781999999999</v>
      </c>
      <c r="BQ31" s="66">
        <v>22355.388999999999</v>
      </c>
      <c r="BR31" s="66">
        <v>22573.64</v>
      </c>
      <c r="BS31" s="66">
        <v>23075.867999999999</v>
      </c>
    </row>
    <row r="32" spans="1:71" ht="13">
      <c r="A32" s="83"/>
      <c r="B32" s="47" t="s">
        <v>148</v>
      </c>
      <c r="C32" s="47"/>
      <c r="D32" s="47"/>
      <c r="E32" s="47"/>
      <c r="F32" s="84"/>
      <c r="G32" s="84"/>
      <c r="H32" s="84"/>
      <c r="I32" s="84"/>
      <c r="J32" s="84"/>
      <c r="K32" s="84"/>
      <c r="P32" s="84"/>
      <c r="Q32" s="84"/>
      <c r="R32" s="84"/>
      <c r="S32" s="84"/>
      <c r="AA32" s="71">
        <v>1013.9</v>
      </c>
      <c r="AB32" s="71">
        <v>2227</v>
      </c>
      <c r="AC32" s="71">
        <v>2536.8739999999998</v>
      </c>
      <c r="BA32" s="66">
        <v>3325.8090000000002</v>
      </c>
      <c r="BB32" s="66">
        <v>3584.48</v>
      </c>
      <c r="BC32" s="66">
        <v>3438.71</v>
      </c>
      <c r="BD32" s="66">
        <v>3337.9029999999998</v>
      </c>
      <c r="BE32" s="66">
        <v>3806.598</v>
      </c>
      <c r="BF32" s="66">
        <v>3871.913</v>
      </c>
      <c r="BG32" s="66">
        <v>4111.8450000000003</v>
      </c>
      <c r="BH32" s="66">
        <v>4336.0150000000003</v>
      </c>
      <c r="BI32" s="66">
        <v>4148.5550000000003</v>
      </c>
      <c r="BL32" s="66">
        <v>4289.817</v>
      </c>
      <c r="BM32" s="66">
        <v>4305.393</v>
      </c>
      <c r="BN32" s="66">
        <v>4520.982</v>
      </c>
      <c r="BO32" s="66">
        <v>4690.7309999999998</v>
      </c>
      <c r="BP32" s="66">
        <v>4620.6419999999998</v>
      </c>
      <c r="BQ32" s="66">
        <v>4507.1400000000003</v>
      </c>
      <c r="BR32" s="66">
        <v>4606.4399999999996</v>
      </c>
      <c r="BS32" s="66">
        <v>4649.5349999999999</v>
      </c>
    </row>
    <row r="33" spans="1:71" ht="13">
      <c r="A33" s="57" t="s">
        <v>149</v>
      </c>
      <c r="B33" s="47"/>
      <c r="C33" s="47"/>
      <c r="D33" s="47"/>
      <c r="E33" s="47"/>
      <c r="F33" s="84"/>
      <c r="G33" s="84"/>
      <c r="H33" s="84"/>
      <c r="I33" s="84"/>
      <c r="J33" s="84"/>
      <c r="K33" s="84"/>
      <c r="BA33" s="66">
        <v>-145.18199999999999</v>
      </c>
      <c r="BB33" s="66">
        <v>-119.038</v>
      </c>
      <c r="BC33" s="66">
        <v>-122.035</v>
      </c>
      <c r="BD33" s="66">
        <v>-120.908</v>
      </c>
      <c r="BE33" s="66">
        <v>-122.48699999999999</v>
      </c>
      <c r="BF33" s="66">
        <v>-124.066</v>
      </c>
      <c r="BG33" s="66">
        <v>-40.741999999999997</v>
      </c>
      <c r="BH33" s="66">
        <v>-41.47</v>
      </c>
      <c r="BI33" s="66">
        <v>-42.460999999999999</v>
      </c>
      <c r="BK33" s="44" t="s">
        <v>150</v>
      </c>
      <c r="BL33" s="85">
        <v>-51799.065000000002</v>
      </c>
      <c r="BM33" s="85">
        <v>-48290.872000000003</v>
      </c>
      <c r="BN33" s="85">
        <v>-79371.285999999993</v>
      </c>
      <c r="BO33" s="85">
        <v>-72544.297999999995</v>
      </c>
      <c r="BP33" s="85">
        <v>-60421.803999999996</v>
      </c>
      <c r="BQ33" s="86">
        <v>-48327.642999999996</v>
      </c>
      <c r="BR33" s="85">
        <v>-47838.027000000002</v>
      </c>
      <c r="BS33" s="86">
        <v>-48955.925999999999</v>
      </c>
    </row>
    <row r="34" spans="1:71" ht="13">
      <c r="A34" s="57" t="s">
        <v>151</v>
      </c>
      <c r="B34" s="47"/>
      <c r="C34" s="47"/>
      <c r="D34" s="47"/>
      <c r="E34" s="47"/>
      <c r="F34" s="84"/>
      <c r="G34" s="84"/>
      <c r="H34" s="84"/>
      <c r="I34" s="84"/>
      <c r="J34" s="84"/>
      <c r="K34" s="84"/>
      <c r="BA34" s="66">
        <v>-46359.921000000002</v>
      </c>
      <c r="BB34" s="66">
        <v>-46495.847000000002</v>
      </c>
      <c r="BC34" s="66">
        <v>-45767.324999999997</v>
      </c>
      <c r="BD34" s="66">
        <v>-46033.336000000003</v>
      </c>
      <c r="BE34" s="66">
        <v>-46277.608999999997</v>
      </c>
      <c r="BF34" s="66">
        <v>-46266.392</v>
      </c>
      <c r="BG34" s="66">
        <v>-45818.987000000001</v>
      </c>
      <c r="BH34" s="66">
        <v>-45642.711000000003</v>
      </c>
      <c r="BI34" s="66">
        <v>-45664.324999999997</v>
      </c>
      <c r="BK34" s="44" t="s">
        <v>152</v>
      </c>
      <c r="BL34" s="86"/>
      <c r="BM34" s="86"/>
      <c r="BN34" s="85"/>
      <c r="BO34" s="85"/>
      <c r="BP34" s="85"/>
      <c r="BQ34" s="86"/>
      <c r="BR34" s="85"/>
      <c r="BS34" s="86"/>
    </row>
    <row r="35" spans="1:71" ht="13">
      <c r="A35" s="87"/>
      <c r="B35" s="47"/>
      <c r="C35" s="47"/>
      <c r="D35" s="47"/>
      <c r="E35" s="47"/>
      <c r="F35" s="84"/>
      <c r="G35" s="84"/>
      <c r="H35" s="84"/>
      <c r="I35" s="84"/>
      <c r="J35" s="84"/>
      <c r="K35" s="84"/>
      <c r="L35" s="47"/>
      <c r="M35" s="47"/>
      <c r="N35" s="47"/>
    </row>
    <row r="36" spans="1:71" ht="13">
      <c r="A36" s="88" t="s">
        <v>153</v>
      </c>
      <c r="B36" s="63"/>
      <c r="C36" s="63">
        <v>70394</v>
      </c>
      <c r="D36" s="63">
        <v>80339</v>
      </c>
      <c r="E36" s="75">
        <v>87218</v>
      </c>
      <c r="F36" s="84"/>
      <c r="G36" s="84"/>
      <c r="H36" s="84"/>
      <c r="I36" s="84"/>
      <c r="J36" s="84"/>
      <c r="K36" s="84"/>
      <c r="L36" s="47"/>
      <c r="M36" s="47"/>
      <c r="N36" s="47"/>
    </row>
    <row r="37" spans="1:71" ht="13">
      <c r="A37" s="88" t="s">
        <v>154</v>
      </c>
      <c r="B37" s="63"/>
      <c r="C37" s="63">
        <v>5470</v>
      </c>
      <c r="D37" s="63">
        <v>8424</v>
      </c>
      <c r="E37" s="63">
        <v>5906</v>
      </c>
      <c r="F37" s="84"/>
      <c r="G37" s="84"/>
      <c r="H37" s="84"/>
      <c r="I37" s="84"/>
      <c r="J37" s="84"/>
      <c r="K37" s="84"/>
      <c r="L37" s="47"/>
      <c r="M37" s="47"/>
      <c r="N37" s="47"/>
    </row>
    <row r="38" spans="1:71" ht="13">
      <c r="A38" s="88" t="s">
        <v>155</v>
      </c>
      <c r="B38" s="63"/>
      <c r="C38" s="63">
        <f>C36-C37</f>
        <v>64924</v>
      </c>
      <c r="D38" s="63">
        <f>D36-D37</f>
        <v>71915</v>
      </c>
      <c r="E38" s="63">
        <f>E36-E37</f>
        <v>81312</v>
      </c>
      <c r="F38" s="84"/>
      <c r="G38" s="84"/>
      <c r="H38" s="84"/>
      <c r="I38" s="84"/>
      <c r="J38" s="84"/>
      <c r="K38" s="84"/>
      <c r="L38" s="47"/>
      <c r="M38" s="47"/>
      <c r="N38" s="47"/>
    </row>
    <row r="39" spans="1:71" ht="13">
      <c r="A39" s="89"/>
      <c r="B39" s="47"/>
      <c r="C39" s="47"/>
      <c r="D39" s="47"/>
      <c r="E39" s="47"/>
      <c r="F39" s="84"/>
      <c r="G39" s="84"/>
      <c r="H39" s="84"/>
      <c r="I39" s="84"/>
      <c r="J39" s="84"/>
      <c r="K39" s="84"/>
      <c r="L39" s="47"/>
      <c r="M39" s="47"/>
      <c r="N39" s="47"/>
    </row>
    <row r="40" spans="1:71">
      <c r="A40" s="90" t="s">
        <v>156</v>
      </c>
      <c r="B40" s="61"/>
      <c r="C40" s="61"/>
      <c r="D40" s="61"/>
      <c r="E40" s="61"/>
    </row>
    <row r="42" spans="1:71">
      <c r="A42" s="45" t="s">
        <v>50</v>
      </c>
    </row>
    <row r="43" spans="1:71" ht="13">
      <c r="A43" s="46" t="s">
        <v>157</v>
      </c>
      <c r="B43" s="47"/>
      <c r="C43" s="47"/>
      <c r="D43" s="47"/>
      <c r="E43" s="47"/>
      <c r="F43" s="48"/>
      <c r="G43" s="47"/>
      <c r="H43" s="47"/>
      <c r="I43" s="47"/>
      <c r="J43" s="47"/>
      <c r="K43" s="47"/>
    </row>
    <row r="44" spans="1:71" ht="13">
      <c r="A44" s="49" t="s">
        <v>52</v>
      </c>
      <c r="B44" s="47"/>
      <c r="C44" s="47"/>
      <c r="E44" s="47"/>
      <c r="F44" s="47"/>
      <c r="G44" s="47"/>
      <c r="H44" s="47"/>
      <c r="I44" s="47"/>
      <c r="J44" s="47"/>
      <c r="K44" s="47"/>
    </row>
    <row r="45" spans="1:71" ht="13">
      <c r="A45" s="47"/>
      <c r="B45" s="47"/>
      <c r="C45" s="47"/>
      <c r="D45" s="47"/>
      <c r="E45" s="47"/>
      <c r="F45" s="47"/>
      <c r="G45" s="47"/>
      <c r="H45" s="47"/>
      <c r="I45" s="47"/>
      <c r="J45" s="47"/>
      <c r="K45" s="47"/>
      <c r="O45" s="54"/>
      <c r="P45" s="53"/>
    </row>
    <row r="46" spans="1:71">
      <c r="A46" s="55" t="s">
        <v>53</v>
      </c>
      <c r="B46" s="55"/>
      <c r="C46" s="91">
        <v>34334</v>
      </c>
      <c r="D46" s="91">
        <v>34699</v>
      </c>
      <c r="E46" s="91">
        <v>35064</v>
      </c>
      <c r="F46" s="91">
        <v>35430</v>
      </c>
      <c r="G46" s="91">
        <v>35795</v>
      </c>
      <c r="H46" s="91">
        <v>36160</v>
      </c>
      <c r="I46" s="91">
        <v>36525</v>
      </c>
      <c r="J46" s="91">
        <v>36891</v>
      </c>
      <c r="K46" s="91">
        <v>37256</v>
      </c>
      <c r="L46" s="91">
        <v>37621</v>
      </c>
      <c r="M46" s="91">
        <v>37986</v>
      </c>
      <c r="N46" s="91">
        <v>38352</v>
      </c>
      <c r="O46" s="91">
        <v>38717</v>
      </c>
      <c r="P46" s="91">
        <v>39082</v>
      </c>
      <c r="Q46" s="91">
        <v>39447</v>
      </c>
      <c r="R46" s="91">
        <v>39813</v>
      </c>
      <c r="S46" s="91">
        <v>40178</v>
      </c>
      <c r="T46" s="91">
        <v>40543</v>
      </c>
      <c r="U46" s="91">
        <v>40908</v>
      </c>
      <c r="V46" s="91">
        <v>41274</v>
      </c>
      <c r="W46" s="91">
        <v>41639</v>
      </c>
    </row>
    <row r="47" spans="1:71">
      <c r="A47" s="57"/>
      <c r="B47" s="58"/>
      <c r="C47" s="58"/>
      <c r="D47" s="60"/>
      <c r="E47" s="57"/>
      <c r="F47" s="57"/>
    </row>
    <row r="48" spans="1:71">
      <c r="A48" s="62" t="s">
        <v>116</v>
      </c>
      <c r="B48" s="63"/>
      <c r="C48" s="64">
        <v>9653</v>
      </c>
      <c r="D48" s="64">
        <v>10966</v>
      </c>
      <c r="E48" s="65">
        <v>11614</v>
      </c>
      <c r="F48" s="65">
        <v>10162.030000000001</v>
      </c>
      <c r="G48" s="65">
        <v>8104.04</v>
      </c>
      <c r="H48" s="65">
        <v>7455.4740000000002</v>
      </c>
      <c r="I48" s="65">
        <v>5917.5140000000001</v>
      </c>
      <c r="J48" s="65">
        <v>4561.4920000000002</v>
      </c>
      <c r="K48" s="65">
        <v>4476.9430000000002</v>
      </c>
      <c r="L48" s="65">
        <v>4255.5649999999996</v>
      </c>
      <c r="Q48" s="66">
        <v>6004.75</v>
      </c>
      <c r="R48" s="66">
        <v>4400.5969999999998</v>
      </c>
      <c r="S48" s="66">
        <v>6645.7640000000001</v>
      </c>
      <c r="T48" s="66">
        <v>5879.0950000000003</v>
      </c>
      <c r="U48" s="66">
        <v>6066.4920000000002</v>
      </c>
    </row>
    <row r="49" spans="1:21">
      <c r="A49" s="67"/>
      <c r="B49" s="67" t="s">
        <v>117</v>
      </c>
      <c r="C49" s="68">
        <v>7433</v>
      </c>
      <c r="D49" s="69">
        <v>7978</v>
      </c>
      <c r="E49" s="69">
        <v>8038</v>
      </c>
      <c r="F49" s="69">
        <v>6725.34</v>
      </c>
      <c r="G49" s="69">
        <v>5144.07</v>
      </c>
      <c r="H49" s="69">
        <v>4512.0410000000002</v>
      </c>
      <c r="I49" s="69">
        <v>3235.4459999999999</v>
      </c>
      <c r="J49" s="69">
        <v>2375.471</v>
      </c>
      <c r="K49" s="69">
        <v>1879.1949999999999</v>
      </c>
      <c r="L49" s="69">
        <v>1796.258</v>
      </c>
      <c r="Q49" s="66">
        <v>1456.92</v>
      </c>
    </row>
    <row r="50" spans="1:21">
      <c r="A50" s="67"/>
      <c r="B50" s="67" t="s">
        <v>118</v>
      </c>
      <c r="C50" s="68">
        <v>2220</v>
      </c>
      <c r="D50" s="69">
        <v>2988</v>
      </c>
      <c r="E50" s="69">
        <v>3576</v>
      </c>
      <c r="F50" s="69">
        <v>3436.69</v>
      </c>
      <c r="G50" s="69">
        <v>2959.97</v>
      </c>
      <c r="H50" s="69">
        <v>2943.433</v>
      </c>
      <c r="I50" s="69">
        <v>2682.0680000000002</v>
      </c>
      <c r="J50" s="69">
        <v>2186.0210000000002</v>
      </c>
      <c r="K50" s="69">
        <v>2597.748</v>
      </c>
      <c r="L50" s="69">
        <v>2459.3069999999998</v>
      </c>
      <c r="Q50" s="66">
        <v>4547.83</v>
      </c>
    </row>
    <row r="51" spans="1:21">
      <c r="A51" s="62" t="s">
        <v>119</v>
      </c>
      <c r="B51" s="60"/>
      <c r="C51" s="64">
        <v>11005</v>
      </c>
      <c r="D51" s="64">
        <v>11773.8</v>
      </c>
      <c r="E51" s="65">
        <v>15384</v>
      </c>
      <c r="F51" s="65">
        <v>16367.14</v>
      </c>
      <c r="G51" s="65">
        <v>16789.689999999999</v>
      </c>
      <c r="H51" s="65">
        <v>19122.127</v>
      </c>
      <c r="I51" s="65">
        <v>20310.918999999998</v>
      </c>
      <c r="J51" s="65">
        <v>21763.567999999999</v>
      </c>
      <c r="K51" s="65">
        <v>32362.156000000003</v>
      </c>
      <c r="L51" s="65">
        <v>30358.651000000002</v>
      </c>
      <c r="Q51" s="66">
        <v>45609.98</v>
      </c>
      <c r="R51" s="66">
        <v>48926.080999999998</v>
      </c>
      <c r="S51" s="66">
        <v>59292.377</v>
      </c>
      <c r="T51" s="66">
        <v>67425.595000000001</v>
      </c>
      <c r="U51" s="66">
        <v>77190.751999999993</v>
      </c>
    </row>
    <row r="52" spans="1:21">
      <c r="A52" s="58"/>
      <c r="B52" s="67" t="s">
        <v>120</v>
      </c>
      <c r="C52" s="68">
        <v>3573</v>
      </c>
      <c r="D52" s="68">
        <v>3760.4</v>
      </c>
      <c r="E52" s="69">
        <v>4462</v>
      </c>
      <c r="F52" s="69">
        <v>5316.28</v>
      </c>
      <c r="G52" s="69">
        <v>5815.52</v>
      </c>
      <c r="H52" s="69">
        <v>7416.991</v>
      </c>
      <c r="I52" s="69">
        <v>8595.5630000000001</v>
      </c>
      <c r="J52" s="69">
        <v>9053.5290000000005</v>
      </c>
      <c r="K52" s="69">
        <v>9673.0059999999994</v>
      </c>
      <c r="L52" s="69">
        <v>7696.98</v>
      </c>
      <c r="Q52" s="66">
        <v>16253.9</v>
      </c>
      <c r="R52" s="66">
        <v>15549.275</v>
      </c>
      <c r="S52" s="66">
        <v>17902.196</v>
      </c>
      <c r="T52" s="66">
        <v>21269.285</v>
      </c>
      <c r="U52" s="66">
        <v>20444.491000000002</v>
      </c>
    </row>
    <row r="53" spans="1:21">
      <c r="A53" s="58"/>
      <c r="B53" s="67" t="s">
        <v>121</v>
      </c>
      <c r="C53" s="68">
        <v>3690</v>
      </c>
      <c r="D53" s="68">
        <v>3687.4</v>
      </c>
      <c r="E53" s="69">
        <v>4791</v>
      </c>
      <c r="F53" s="69">
        <v>4756.17</v>
      </c>
      <c r="G53" s="69">
        <v>5049.53</v>
      </c>
      <c r="H53" s="69">
        <v>6259.1940000000004</v>
      </c>
      <c r="I53" s="69">
        <v>7208.0529999999999</v>
      </c>
      <c r="J53" s="69">
        <v>7621.723</v>
      </c>
      <c r="K53" s="69">
        <v>8704.1560000000009</v>
      </c>
      <c r="L53" s="69">
        <v>14253.344999999999</v>
      </c>
      <c r="Q53" s="66">
        <v>27663.919999999998</v>
      </c>
      <c r="R53" s="66">
        <v>30588.830999999998</v>
      </c>
      <c r="S53" s="66">
        <v>36731.057999999997</v>
      </c>
      <c r="T53" s="66">
        <v>40769.646999999997</v>
      </c>
      <c r="U53" s="66">
        <v>42004.311000000002</v>
      </c>
    </row>
    <row r="54" spans="1:21">
      <c r="A54" s="58"/>
      <c r="B54" s="67" t="s">
        <v>122</v>
      </c>
      <c r="C54" s="68"/>
      <c r="D54" s="68"/>
      <c r="E54" s="69">
        <v>11</v>
      </c>
      <c r="F54" s="69">
        <v>15.38</v>
      </c>
      <c r="G54" s="69">
        <v>16.79</v>
      </c>
      <c r="H54" s="69">
        <v>19.050999999999998</v>
      </c>
      <c r="I54" s="69">
        <v>28.863</v>
      </c>
      <c r="J54" s="69">
        <v>29.161999999999999</v>
      </c>
      <c r="K54" s="69">
        <v>27.324999999999999</v>
      </c>
      <c r="L54" s="69">
        <v>24.074999999999999</v>
      </c>
      <c r="Q54" s="71">
        <v>259</v>
      </c>
      <c r="R54" s="66">
        <v>317.94400000000002</v>
      </c>
      <c r="S54" s="66">
        <v>335.91699999999997</v>
      </c>
      <c r="T54" s="66">
        <v>320.26299999999998</v>
      </c>
      <c r="U54" s="66">
        <v>266.17099999999999</v>
      </c>
    </row>
    <row r="55" spans="1:21">
      <c r="A55" s="61"/>
      <c r="B55" s="72" t="s">
        <v>123</v>
      </c>
      <c r="C55" s="73"/>
      <c r="D55" s="73"/>
      <c r="E55" s="73"/>
      <c r="F55" s="73"/>
      <c r="G55" s="73"/>
      <c r="H55" s="74">
        <v>6.9059999999999997</v>
      </c>
      <c r="I55" s="74">
        <v>6.67</v>
      </c>
      <c r="J55" s="74">
        <v>6.4610000000000003</v>
      </c>
      <c r="K55" s="74">
        <v>5.7130000000000001</v>
      </c>
      <c r="L55" s="74">
        <v>5.2359999999999998</v>
      </c>
      <c r="Q55" s="44">
        <v>25.937999999999999</v>
      </c>
      <c r="R55" s="66">
        <v>25.596</v>
      </c>
      <c r="S55" s="66">
        <v>22.061</v>
      </c>
      <c r="T55" s="66">
        <v>26.838000000000001</v>
      </c>
      <c r="U55" s="66">
        <v>41.345999999999997</v>
      </c>
    </row>
    <row r="56" spans="1:21">
      <c r="A56" s="61"/>
      <c r="B56" s="72" t="s">
        <v>124</v>
      </c>
      <c r="C56" s="73"/>
      <c r="D56" s="73"/>
      <c r="E56" s="73"/>
      <c r="F56" s="73"/>
      <c r="G56" s="73"/>
      <c r="H56" s="74"/>
      <c r="I56" s="74"/>
      <c r="J56" s="74"/>
      <c r="K56" s="74"/>
      <c r="L56" s="74"/>
      <c r="Q56" s="66">
        <v>1310.3499999999999</v>
      </c>
      <c r="R56" s="66">
        <v>2348.2199999999998</v>
      </c>
      <c r="S56" s="66">
        <v>4207.5209999999997</v>
      </c>
      <c r="T56" s="66">
        <v>4955.3440000000001</v>
      </c>
      <c r="U56" s="66">
        <v>6995.5339999999997</v>
      </c>
    </row>
    <row r="57" spans="1:21">
      <c r="A57" s="61"/>
      <c r="B57" s="72" t="s">
        <v>125</v>
      </c>
      <c r="C57" s="73"/>
      <c r="D57" s="73"/>
      <c r="E57" s="73"/>
      <c r="F57" s="73"/>
      <c r="G57" s="73"/>
      <c r="H57" s="74"/>
      <c r="I57" s="74"/>
      <c r="J57" s="74"/>
      <c r="K57" s="74"/>
      <c r="L57" s="74"/>
      <c r="Q57" s="66">
        <v>97.31</v>
      </c>
      <c r="R57" s="66">
        <v>96.215000000000003</v>
      </c>
      <c r="S57" s="66">
        <v>93.623000000000005</v>
      </c>
      <c r="T57" s="66">
        <v>84.218000000000004</v>
      </c>
      <c r="U57" s="66">
        <v>7363.6319999999996</v>
      </c>
    </row>
    <row r="58" spans="1:21">
      <c r="A58" s="58"/>
      <c r="B58" s="67" t="s">
        <v>126</v>
      </c>
      <c r="C58" s="68">
        <v>3742</v>
      </c>
      <c r="D58" s="68">
        <v>4326</v>
      </c>
      <c r="E58" s="69">
        <v>6120</v>
      </c>
      <c r="F58" s="69">
        <v>6279.31</v>
      </c>
      <c r="G58" s="69">
        <v>5907.85</v>
      </c>
      <c r="H58" s="69">
        <v>5419.9849999999997</v>
      </c>
      <c r="I58" s="69">
        <v>4471.7700000000004</v>
      </c>
      <c r="J58" s="69">
        <v>5052.6930000000002</v>
      </c>
      <c r="K58" s="69">
        <v>13951.956</v>
      </c>
      <c r="L58" s="69">
        <v>8379.0149999999994</v>
      </c>
    </row>
    <row r="59" spans="1:21">
      <c r="A59" s="62" t="s">
        <v>127</v>
      </c>
      <c r="B59" s="63"/>
      <c r="C59" s="64">
        <v>488</v>
      </c>
      <c r="D59" s="64">
        <v>518</v>
      </c>
      <c r="E59" s="65">
        <v>437</v>
      </c>
      <c r="F59" s="65">
        <v>282.57</v>
      </c>
      <c r="G59" s="65">
        <v>731.13</v>
      </c>
      <c r="H59" s="65">
        <v>627.54200000000003</v>
      </c>
      <c r="I59" s="65">
        <v>641.13699999999994</v>
      </c>
      <c r="J59" s="65">
        <v>1045.3430000000001</v>
      </c>
      <c r="K59" s="65">
        <v>1537.3989999999999</v>
      </c>
      <c r="L59" s="65">
        <v>258.18299999999999</v>
      </c>
      <c r="Q59" s="66">
        <v>1131.97</v>
      </c>
      <c r="R59" s="66">
        <v>891.3</v>
      </c>
      <c r="S59" s="66">
        <v>1779.405</v>
      </c>
      <c r="T59" s="66">
        <v>4094.5729999999999</v>
      </c>
      <c r="U59" s="66">
        <v>5076.0379999999996</v>
      </c>
    </row>
    <row r="60" spans="1:21">
      <c r="A60" s="62" t="s">
        <v>129</v>
      </c>
      <c r="B60" s="63"/>
      <c r="C60" s="64">
        <v>984</v>
      </c>
      <c r="D60" s="64">
        <v>1064</v>
      </c>
      <c r="E60" s="65">
        <v>1316</v>
      </c>
      <c r="F60" s="65">
        <v>1452.27</v>
      </c>
      <c r="G60" s="65">
        <v>1422.6</v>
      </c>
      <c r="H60" s="65">
        <v>3645.6509999999998</v>
      </c>
      <c r="I60" s="65">
        <v>5029.34</v>
      </c>
      <c r="J60" s="65">
        <v>2461.0450000000001</v>
      </c>
      <c r="K60" s="65">
        <v>2015.4670000000001</v>
      </c>
      <c r="L60" s="65">
        <v>1233.0119999999999</v>
      </c>
      <c r="Q60" s="66">
        <v>3669.37</v>
      </c>
      <c r="R60" s="66">
        <v>5016.5339999999997</v>
      </c>
      <c r="S60" s="66">
        <v>19388.071</v>
      </c>
      <c r="T60" s="66">
        <v>24075.802</v>
      </c>
      <c r="U60" s="66">
        <v>28345.43</v>
      </c>
    </row>
    <row r="61" spans="1:21">
      <c r="A61" s="62" t="s">
        <v>130</v>
      </c>
      <c r="B61" s="63"/>
      <c r="C61" s="64"/>
      <c r="D61" s="64"/>
      <c r="E61" s="65"/>
      <c r="F61" s="65"/>
      <c r="G61" s="65"/>
      <c r="H61" s="65"/>
      <c r="I61" s="65"/>
      <c r="J61" s="65"/>
      <c r="K61" s="65"/>
      <c r="L61" s="65"/>
      <c r="Q61" s="66"/>
      <c r="R61" s="66"/>
      <c r="S61" s="66"/>
      <c r="T61" s="44">
        <v>1649.373</v>
      </c>
      <c r="U61" s="44">
        <v>1785.4380000000001</v>
      </c>
    </row>
    <row r="62" spans="1:21">
      <c r="A62" s="62" t="s">
        <v>132</v>
      </c>
      <c r="B62" s="63"/>
      <c r="C62" s="64"/>
      <c r="D62" s="64"/>
      <c r="E62" s="65"/>
      <c r="F62" s="65"/>
      <c r="G62" s="65"/>
      <c r="H62" s="65"/>
      <c r="K62" s="69">
        <v>42258.074999999997</v>
      </c>
      <c r="L62" s="69">
        <v>11593.583000000001</v>
      </c>
      <c r="Q62" s="66">
        <v>41054.68</v>
      </c>
      <c r="R62" s="66">
        <v>41407.885000000002</v>
      </c>
      <c r="S62" s="66">
        <v>17256.534</v>
      </c>
      <c r="U62" s="44">
        <v>17738.438999999998</v>
      </c>
    </row>
    <row r="63" spans="1:21">
      <c r="A63" s="62" t="s">
        <v>134</v>
      </c>
      <c r="B63" s="63"/>
      <c r="C63" s="65">
        <v>47496</v>
      </c>
      <c r="D63" s="65">
        <v>56357</v>
      </c>
      <c r="E63" s="65">
        <v>58340</v>
      </c>
      <c r="F63" s="65">
        <v>68841.024000000005</v>
      </c>
      <c r="G63" s="65">
        <v>74053.509999999995</v>
      </c>
      <c r="H63" s="65">
        <v>78211.506000000008</v>
      </c>
      <c r="I63" s="65">
        <v>85804.3</v>
      </c>
      <c r="J63" s="65">
        <v>93078.557000000001</v>
      </c>
      <c r="K63" s="65">
        <v>55056.622000000003</v>
      </c>
      <c r="L63" s="65">
        <v>65338.501000000004</v>
      </c>
      <c r="Q63" s="66">
        <v>267295.21999999997</v>
      </c>
      <c r="R63" s="66">
        <v>289930.255</v>
      </c>
      <c r="S63" s="66">
        <v>330878.80200000003</v>
      </c>
      <c r="T63" s="66">
        <v>444165.99300000002</v>
      </c>
      <c r="U63" s="66">
        <v>531793.74800000002</v>
      </c>
    </row>
    <row r="64" spans="1:21">
      <c r="A64" s="62"/>
      <c r="B64" s="67" t="s">
        <v>136</v>
      </c>
      <c r="C64" s="68">
        <v>5567</v>
      </c>
      <c r="D64" s="68">
        <v>8400</v>
      </c>
      <c r="E64" s="69">
        <v>5882</v>
      </c>
      <c r="F64" s="69">
        <v>8168.0140000000001</v>
      </c>
      <c r="G64" s="69">
        <v>9499.5300000000007</v>
      </c>
      <c r="H64" s="69">
        <v>7800.2780000000002</v>
      </c>
      <c r="I64" s="69">
        <v>6390.2749999999996</v>
      </c>
      <c r="J64" s="69">
        <v>4410.1790000000001</v>
      </c>
      <c r="K64" s="69">
        <v>1504.8530000000001</v>
      </c>
      <c r="L64" s="69">
        <v>4927.7150000000001</v>
      </c>
      <c r="Q64" s="66">
        <v>98431.97</v>
      </c>
      <c r="R64" s="66">
        <v>104943.552</v>
      </c>
      <c r="S64" s="66">
        <v>127265.17</v>
      </c>
      <c r="T64" s="44">
        <f>138171.651+38888.019</f>
        <v>177059.67</v>
      </c>
      <c r="U64" s="44">
        <f>150982.563+38336.91</f>
        <v>189319.473</v>
      </c>
    </row>
    <row r="65" spans="1:21">
      <c r="A65" s="58"/>
      <c r="B65" s="67" t="s">
        <v>137</v>
      </c>
      <c r="C65" s="68">
        <v>41929</v>
      </c>
      <c r="D65" s="68">
        <v>47957</v>
      </c>
      <c r="E65" s="69">
        <v>52458</v>
      </c>
      <c r="F65" s="69">
        <v>60673.01</v>
      </c>
      <c r="G65" s="69">
        <v>64553.98</v>
      </c>
      <c r="H65" s="69">
        <v>70411.228000000003</v>
      </c>
      <c r="I65" s="69">
        <v>79414.024999999994</v>
      </c>
      <c r="J65" s="69">
        <v>88668.377999999997</v>
      </c>
      <c r="K65" s="69">
        <v>53551.769</v>
      </c>
      <c r="L65" s="69">
        <v>60410.786</v>
      </c>
      <c r="Q65" s="66">
        <v>168863.25</v>
      </c>
      <c r="R65" s="66">
        <v>184986.704</v>
      </c>
      <c r="S65" s="66">
        <v>203613.63099999999</v>
      </c>
      <c r="T65" s="66">
        <v>267106.32299999997</v>
      </c>
      <c r="U65" s="66">
        <v>342474.27399999998</v>
      </c>
    </row>
    <row r="66" spans="1:21">
      <c r="A66" s="75" t="s">
        <v>138</v>
      </c>
      <c r="B66" s="75"/>
      <c r="C66" s="64">
        <v>69626</v>
      </c>
      <c r="D66" s="64">
        <v>80678.8</v>
      </c>
      <c r="E66" s="65">
        <v>87091</v>
      </c>
      <c r="F66" s="65">
        <v>97105.034000000014</v>
      </c>
      <c r="G66" s="65">
        <v>101100.97</v>
      </c>
      <c r="H66" s="65">
        <v>109062.3</v>
      </c>
      <c r="I66" s="65">
        <v>117703.21</v>
      </c>
      <c r="J66" s="65">
        <v>122910.005</v>
      </c>
      <c r="K66" s="65">
        <v>137706.66200000001</v>
      </c>
      <c r="L66" s="65">
        <v>124240.48299999999</v>
      </c>
      <c r="Q66" s="66">
        <v>398899.48</v>
      </c>
      <c r="R66" s="66">
        <v>425394.96399999998</v>
      </c>
      <c r="S66" s="66">
        <v>470247.63199999998</v>
      </c>
      <c r="T66" s="66">
        <v>564884.255</v>
      </c>
      <c r="U66" s="66">
        <v>667996.24800000002</v>
      </c>
    </row>
    <row r="67" spans="1:21">
      <c r="A67" s="75" t="s">
        <v>158</v>
      </c>
      <c r="B67" s="57"/>
      <c r="C67" s="76"/>
      <c r="D67" s="76"/>
      <c r="H67" s="77">
        <v>3295</v>
      </c>
      <c r="I67" s="77">
        <v>4173.8</v>
      </c>
      <c r="J67" s="77">
        <v>5108.4570000000003</v>
      </c>
      <c r="K67" s="77">
        <v>6745.9859999999999</v>
      </c>
      <c r="L67" s="77">
        <v>1078.662</v>
      </c>
      <c r="M67" s="71"/>
      <c r="Q67" s="66">
        <v>32961.699999999997</v>
      </c>
      <c r="R67" s="66">
        <v>48260.830999999998</v>
      </c>
      <c r="S67" s="66">
        <v>56443.116000000002</v>
      </c>
      <c r="T67" s="66">
        <v>63326.908000000003</v>
      </c>
      <c r="U67" s="66">
        <v>75397.392999999996</v>
      </c>
    </row>
    <row r="68" spans="1:21">
      <c r="A68" s="75" t="s">
        <v>142</v>
      </c>
      <c r="B68" s="92"/>
      <c r="C68" s="78">
        <v>69626</v>
      </c>
      <c r="D68" s="78">
        <v>80678.8</v>
      </c>
      <c r="E68" s="78">
        <v>87091</v>
      </c>
      <c r="F68" s="78">
        <v>97105.034000000014</v>
      </c>
      <c r="G68" s="78">
        <v>101100.97</v>
      </c>
      <c r="H68" s="78">
        <v>112357.3</v>
      </c>
      <c r="I68" s="78">
        <v>121877.01</v>
      </c>
      <c r="J68" s="78">
        <v>128018.462</v>
      </c>
      <c r="K68" s="78">
        <v>144452.64800000002</v>
      </c>
      <c r="L68" s="78">
        <v>137319.77899999998</v>
      </c>
      <c r="Q68" s="66">
        <v>402614.42</v>
      </c>
      <c r="R68" s="66">
        <v>449138.36099999998</v>
      </c>
      <c r="S68" s="66">
        <v>504714.97399999999</v>
      </c>
      <c r="T68" s="66">
        <v>605086.82900000003</v>
      </c>
      <c r="U68" s="66">
        <v>721928.52800000005</v>
      </c>
    </row>
    <row r="69" spans="1:21">
      <c r="A69" s="93" t="s">
        <v>144</v>
      </c>
      <c r="B69" s="57"/>
      <c r="C69" s="77">
        <v>0</v>
      </c>
      <c r="D69" s="77">
        <v>0</v>
      </c>
      <c r="E69" s="77">
        <v>0</v>
      </c>
      <c r="F69" s="77">
        <v>0</v>
      </c>
      <c r="G69" s="77">
        <v>0</v>
      </c>
      <c r="H69" s="77">
        <v>0</v>
      </c>
      <c r="I69" s="77">
        <v>0</v>
      </c>
      <c r="J69" s="77">
        <v>0</v>
      </c>
      <c r="K69" s="77">
        <v>0</v>
      </c>
      <c r="L69" s="77">
        <v>12000.634</v>
      </c>
      <c r="Q69" s="66">
        <v>17285.34</v>
      </c>
      <c r="R69" s="66">
        <v>21882.663</v>
      </c>
      <c r="S69" s="66">
        <v>23731.012999999999</v>
      </c>
      <c r="T69" s="66">
        <v>25166.538</v>
      </c>
      <c r="U69" s="66">
        <v>26862.53</v>
      </c>
    </row>
    <row r="70" spans="1:21">
      <c r="A70" s="75"/>
      <c r="B70" s="57" t="s">
        <v>147</v>
      </c>
      <c r="C70" s="68">
        <v>0</v>
      </c>
      <c r="D70" s="68">
        <v>0</v>
      </c>
      <c r="E70" s="68">
        <v>0</v>
      </c>
      <c r="F70" s="68">
        <v>0</v>
      </c>
      <c r="G70" s="68">
        <v>0</v>
      </c>
      <c r="H70" s="68">
        <v>0</v>
      </c>
      <c r="I70" s="68">
        <v>0</v>
      </c>
      <c r="J70" s="68">
        <v>0</v>
      </c>
      <c r="K70" s="68">
        <v>0</v>
      </c>
      <c r="L70" s="69">
        <v>7714.5460000000003</v>
      </c>
      <c r="Q70" s="66">
        <v>13959.53</v>
      </c>
      <c r="R70" s="66">
        <v>18076.064999999999</v>
      </c>
      <c r="S70" s="66">
        <v>19582.456999999999</v>
      </c>
      <c r="T70" s="66">
        <v>20861.145</v>
      </c>
      <c r="U70" s="66">
        <v>22355.388999999999</v>
      </c>
    </row>
    <row r="71" spans="1:21">
      <c r="A71" s="75" t="s">
        <v>146</v>
      </c>
      <c r="B71" s="92" t="s">
        <v>148</v>
      </c>
      <c r="C71" s="94">
        <v>0</v>
      </c>
      <c r="D71" s="94">
        <v>0</v>
      </c>
      <c r="E71" s="94">
        <v>0</v>
      </c>
      <c r="F71" s="94">
        <v>0</v>
      </c>
      <c r="G71" s="94">
        <v>0</v>
      </c>
      <c r="H71" s="94">
        <v>0</v>
      </c>
      <c r="I71" s="94">
        <v>0</v>
      </c>
      <c r="J71" s="94">
        <v>0</v>
      </c>
      <c r="K71" s="94">
        <v>0</v>
      </c>
      <c r="L71" s="95">
        <v>4286.0879999999997</v>
      </c>
      <c r="Q71" s="66">
        <v>3325.81</v>
      </c>
      <c r="R71" s="66">
        <v>3806.598</v>
      </c>
      <c r="S71" s="66">
        <v>4148.5550000000003</v>
      </c>
      <c r="T71" s="66">
        <v>4305.393</v>
      </c>
      <c r="U71" s="66">
        <v>4507.1400000000003</v>
      </c>
    </row>
    <row r="72" spans="1:21">
      <c r="A72" s="93"/>
      <c r="B72" s="92"/>
      <c r="C72" s="94"/>
      <c r="D72" s="94"/>
      <c r="E72" s="94"/>
      <c r="F72" s="94"/>
      <c r="G72" s="94"/>
      <c r="H72" s="94"/>
      <c r="I72" s="94"/>
      <c r="J72" s="94"/>
      <c r="K72" s="94"/>
      <c r="L72" s="95"/>
    </row>
    <row r="73" spans="1:21" ht="13">
      <c r="A73" s="93"/>
      <c r="B73" s="96"/>
      <c r="C73" s="97">
        <v>1</v>
      </c>
      <c r="D73" s="97">
        <v>1</v>
      </c>
      <c r="E73" s="97">
        <v>1</v>
      </c>
      <c r="F73" s="97">
        <v>1</v>
      </c>
      <c r="G73" s="97">
        <v>1</v>
      </c>
      <c r="H73" s="97">
        <v>1</v>
      </c>
      <c r="I73" s="97">
        <v>1</v>
      </c>
      <c r="J73" s="97">
        <v>1</v>
      </c>
      <c r="K73" s="97">
        <v>1</v>
      </c>
      <c r="L73" s="97">
        <v>3.4</v>
      </c>
    </row>
    <row r="74" spans="1:21">
      <c r="A74" s="98" t="s">
        <v>159</v>
      </c>
    </row>
    <row r="76" spans="1:21">
      <c r="H76" s="71"/>
      <c r="I76" s="71"/>
      <c r="J76" s="71"/>
      <c r="K76" s="71"/>
      <c r="L76" s="71"/>
    </row>
    <row r="77" spans="1:21">
      <c r="L77" s="71"/>
    </row>
    <row r="78" spans="1:21">
      <c r="L78" s="71"/>
    </row>
  </sheetData>
  <mergeCells count="8">
    <mergeCell ref="BR33:BR34"/>
    <mergeCell ref="BS33:BS34"/>
    <mergeCell ref="BL33:BL34"/>
    <mergeCell ref="BM33:BM34"/>
    <mergeCell ref="BN33:BN34"/>
    <mergeCell ref="BO33:BO34"/>
    <mergeCell ref="BP33:BP34"/>
    <mergeCell ref="BQ33:BQ34"/>
  </mergeCells>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pane xSplit="1" ySplit="7" topLeftCell="H8" activePane="bottomRight" state="frozen"/>
      <selection pane="topRight" activeCell="B1" sqref="B1"/>
      <selection pane="bottomLeft" activeCell="A8" sqref="A8"/>
      <selection pane="bottomRight" activeCell="V65" sqref="V65"/>
    </sheetView>
  </sheetViews>
  <sheetFormatPr baseColWidth="10" defaultColWidth="8.83203125" defaultRowHeight="12" x14ac:dyDescent="0"/>
  <cols>
    <col min="1" max="1" width="66.5" style="44" customWidth="1"/>
    <col min="2" max="12" width="8.83203125" style="44"/>
    <col min="13" max="13" width="9.1640625" style="44" bestFit="1" customWidth="1"/>
    <col min="14" max="16384" width="8.83203125" style="44"/>
  </cols>
  <sheetData>
    <row r="1" spans="1:22">
      <c r="A1" s="44" t="s">
        <v>49</v>
      </c>
    </row>
    <row r="2" spans="1:22">
      <c r="A2" s="44" t="s">
        <v>215</v>
      </c>
    </row>
    <row r="3" spans="1:22">
      <c r="A3" s="44" t="s">
        <v>214</v>
      </c>
    </row>
    <row r="4" spans="1:22">
      <c r="A4" s="44" t="s">
        <v>213</v>
      </c>
    </row>
    <row r="7" spans="1:22">
      <c r="B7" s="44">
        <v>1993</v>
      </c>
      <c r="C7" s="44">
        <v>1994</v>
      </c>
      <c r="D7" s="44">
        <v>1995</v>
      </c>
      <c r="E7" s="44">
        <v>1996</v>
      </c>
      <c r="F7" s="44">
        <v>1997</v>
      </c>
      <c r="G7" s="44">
        <v>1998</v>
      </c>
      <c r="H7" s="44">
        <v>1999</v>
      </c>
      <c r="I7" s="44">
        <v>2000</v>
      </c>
      <c r="J7" s="44">
        <v>2001</v>
      </c>
      <c r="K7" s="44">
        <v>2002</v>
      </c>
      <c r="L7" s="44">
        <v>2003</v>
      </c>
      <c r="M7" s="44">
        <v>2004</v>
      </c>
      <c r="N7" s="44">
        <v>2005</v>
      </c>
      <c r="O7" s="44">
        <v>2006</v>
      </c>
      <c r="P7" s="44">
        <v>2007</v>
      </c>
      <c r="Q7" s="44">
        <v>2008</v>
      </c>
      <c r="R7" s="44">
        <v>2009</v>
      </c>
      <c r="S7" s="44">
        <v>2010</v>
      </c>
      <c r="T7" s="44">
        <v>2011</v>
      </c>
      <c r="U7" s="44">
        <v>2012</v>
      </c>
      <c r="V7" s="44">
        <v>2013</v>
      </c>
    </row>
    <row r="8" spans="1:22">
      <c r="A8" s="44" t="s">
        <v>212</v>
      </c>
      <c r="B8" s="44">
        <v>44756.1</v>
      </c>
      <c r="C8" s="44">
        <v>47458.1</v>
      </c>
      <c r="D8" s="44">
        <v>48017.2</v>
      </c>
      <c r="E8" s="44">
        <v>46004.9</v>
      </c>
      <c r="F8" s="44">
        <v>53838.1</v>
      </c>
      <c r="G8" s="44">
        <v>55999.1</v>
      </c>
      <c r="H8" s="44">
        <v>54639.7</v>
      </c>
      <c r="I8" s="44">
        <v>55211.7</v>
      </c>
      <c r="J8" s="44">
        <v>50266.1</v>
      </c>
      <c r="K8" s="44">
        <v>54986.1</v>
      </c>
      <c r="L8" s="44">
        <v>77122.600000000006</v>
      </c>
      <c r="M8" s="99">
        <v>104968.1</v>
      </c>
      <c r="N8" s="44">
        <v>126223.8</v>
      </c>
      <c r="O8" s="44">
        <v>158216.20000000001</v>
      </c>
      <c r="P8" s="44">
        <v>163801</v>
      </c>
      <c r="Q8" s="44">
        <v>218461.2</v>
      </c>
      <c r="R8" s="44">
        <v>260044.9</v>
      </c>
      <c r="S8" s="44">
        <v>350295.6</v>
      </c>
      <c r="T8" s="44">
        <v>434786.7</v>
      </c>
      <c r="U8" s="44">
        <v>550189.80000000005</v>
      </c>
      <c r="V8" s="44">
        <v>717855.6</v>
      </c>
    </row>
    <row r="9" spans="1:22">
      <c r="A9" s="44" t="s">
        <v>211</v>
      </c>
      <c r="B9" s="44">
        <v>29007.200000000001</v>
      </c>
      <c r="C9" s="44">
        <v>31614.1</v>
      </c>
      <c r="D9" s="44">
        <v>31034.7</v>
      </c>
      <c r="E9" s="44">
        <v>33176</v>
      </c>
      <c r="F9" s="44">
        <v>38352.300000000003</v>
      </c>
      <c r="G9" s="44">
        <v>40362.800000000003</v>
      </c>
      <c r="H9" s="44">
        <v>38625.599999999999</v>
      </c>
      <c r="I9" s="44">
        <v>40671.800000000003</v>
      </c>
      <c r="J9" s="44">
        <v>37164.6</v>
      </c>
      <c r="K9" s="44">
        <v>40034.400000000001</v>
      </c>
      <c r="L9" s="44">
        <v>60737.5</v>
      </c>
      <c r="M9" s="44">
        <v>83583.600000000006</v>
      </c>
      <c r="N9" s="44">
        <v>102041.3</v>
      </c>
      <c r="O9" s="44">
        <v>124225.60000000001</v>
      </c>
      <c r="P9" s="44">
        <v>109366.3</v>
      </c>
      <c r="Q9" s="44">
        <v>148559.70000000001</v>
      </c>
      <c r="R9" s="44">
        <v>150228.1</v>
      </c>
      <c r="S9" s="44">
        <v>206249.1</v>
      </c>
      <c r="T9" s="44">
        <v>264005</v>
      </c>
      <c r="U9" s="44">
        <v>329553</v>
      </c>
      <c r="V9" s="44">
        <v>404461.1</v>
      </c>
    </row>
    <row r="10" spans="1:22">
      <c r="A10" s="44" t="s">
        <v>210</v>
      </c>
      <c r="B10" s="44">
        <v>12245.6</v>
      </c>
      <c r="C10" s="44">
        <v>12912.9</v>
      </c>
      <c r="D10" s="44">
        <v>13704.8</v>
      </c>
      <c r="E10" s="44">
        <v>10281</v>
      </c>
      <c r="F10" s="44">
        <v>12201.7</v>
      </c>
      <c r="G10" s="44">
        <v>11990</v>
      </c>
      <c r="H10" s="44">
        <v>10891.8</v>
      </c>
      <c r="I10" s="44">
        <v>10684.3</v>
      </c>
      <c r="J10" s="44">
        <v>9639.6</v>
      </c>
      <c r="K10" s="44">
        <v>9710.4</v>
      </c>
      <c r="L10" s="44">
        <v>11689</v>
      </c>
      <c r="M10" s="44">
        <v>14639.6</v>
      </c>
      <c r="N10" s="99">
        <v>18587</v>
      </c>
      <c r="O10" s="44">
        <v>25606.400000000001</v>
      </c>
      <c r="P10" s="44">
        <v>44721</v>
      </c>
      <c r="Q10" s="44">
        <v>54693.7</v>
      </c>
      <c r="R10" s="44">
        <v>77064</v>
      </c>
      <c r="S10" s="44">
        <v>100961.5</v>
      </c>
      <c r="T10" s="44">
        <v>133680.1</v>
      </c>
      <c r="U10" s="44">
        <v>17488.2</v>
      </c>
      <c r="V10" s="44">
        <v>229890.2</v>
      </c>
    </row>
    <row r="11" spans="1:22">
      <c r="A11" s="44" t="s">
        <v>209</v>
      </c>
      <c r="B11" s="44">
        <v>2041.3</v>
      </c>
      <c r="C11" s="44">
        <v>1833.8</v>
      </c>
      <c r="D11" s="44">
        <v>1709.6</v>
      </c>
      <c r="E11" s="44">
        <v>1350.9</v>
      </c>
      <c r="F11" s="44">
        <v>1505.7</v>
      </c>
      <c r="G11" s="44">
        <v>2148.4</v>
      </c>
      <c r="H11" s="44">
        <v>3472.3</v>
      </c>
      <c r="I11" s="44">
        <v>2085.9</v>
      </c>
      <c r="J11" s="44">
        <v>2072.1</v>
      </c>
      <c r="K11" s="44">
        <v>2701.2</v>
      </c>
      <c r="L11" s="44">
        <v>3307</v>
      </c>
      <c r="M11" s="44">
        <v>4422.6000000000004</v>
      </c>
      <c r="N11" s="44">
        <v>3615.9</v>
      </c>
      <c r="O11" s="44">
        <v>3721.2</v>
      </c>
      <c r="P11" s="44">
        <v>3935.9</v>
      </c>
      <c r="Q11" s="44">
        <v>4727.8999999999996</v>
      </c>
      <c r="R11" s="44">
        <v>5730.9</v>
      </c>
      <c r="S11" s="44">
        <v>7638.6</v>
      </c>
      <c r="T11" s="44">
        <v>10559.4</v>
      </c>
      <c r="U11" s="44">
        <v>13204.8</v>
      </c>
      <c r="V11" s="44">
        <v>17596.400000000001</v>
      </c>
    </row>
    <row r="12" spans="1:22">
      <c r="A12" s="44" t="s">
        <v>208</v>
      </c>
      <c r="B12" s="44">
        <v>252.1</v>
      </c>
      <c r="C12" s="44">
        <v>345.6</v>
      </c>
      <c r="D12" s="44">
        <v>322.3</v>
      </c>
      <c r="E12" s="44">
        <v>168.8</v>
      </c>
      <c r="F12" s="44">
        <v>149.30000000000001</v>
      </c>
      <c r="G12" s="44">
        <v>203.8</v>
      </c>
      <c r="H12" s="44">
        <v>196.8</v>
      </c>
      <c r="I12" s="44">
        <v>185</v>
      </c>
      <c r="J12" s="44">
        <v>186.9</v>
      </c>
      <c r="K12" s="44">
        <v>151.80000000000001</v>
      </c>
      <c r="L12" s="44">
        <v>305.10000000000002</v>
      </c>
      <c r="M12" s="44">
        <v>407.7</v>
      </c>
      <c r="N12" s="44">
        <v>509.1</v>
      </c>
      <c r="O12" s="44">
        <v>614.9</v>
      </c>
      <c r="P12" s="44">
        <v>750.8</v>
      </c>
      <c r="Q12" s="44">
        <v>910.2</v>
      </c>
      <c r="R12" s="44">
        <v>1152.3</v>
      </c>
      <c r="S12" s="44">
        <v>1422.2</v>
      </c>
      <c r="T12" s="44">
        <v>1600</v>
      </c>
      <c r="U12" s="44">
        <v>1883.9</v>
      </c>
      <c r="V12" s="44">
        <v>2475.3000000000002</v>
      </c>
    </row>
    <row r="13" spans="1:22">
      <c r="A13" s="44" t="s">
        <v>207</v>
      </c>
      <c r="B13" s="44">
        <v>0</v>
      </c>
      <c r="C13" s="44">
        <v>286</v>
      </c>
      <c r="D13" s="44">
        <v>0</v>
      </c>
      <c r="E13" s="44">
        <v>0</v>
      </c>
      <c r="F13" s="44">
        <v>0</v>
      </c>
      <c r="G13" s="44">
        <v>0</v>
      </c>
      <c r="H13" s="44">
        <v>0</v>
      </c>
      <c r="I13" s="44">
        <v>0</v>
      </c>
      <c r="J13" s="44">
        <v>0</v>
      </c>
      <c r="K13" s="44">
        <v>0</v>
      </c>
      <c r="L13" s="44">
        <v>0</v>
      </c>
      <c r="M13" s="44">
        <v>0.3</v>
      </c>
      <c r="N13" s="44">
        <v>0</v>
      </c>
      <c r="O13" s="44">
        <v>0</v>
      </c>
      <c r="P13" s="44">
        <v>0</v>
      </c>
      <c r="Q13" s="44">
        <v>0</v>
      </c>
      <c r="R13" s="44">
        <v>0</v>
      </c>
      <c r="S13" s="44">
        <v>0</v>
      </c>
      <c r="T13" s="44">
        <v>0</v>
      </c>
      <c r="U13" s="44">
        <v>0</v>
      </c>
    </row>
    <row r="14" spans="1:22">
      <c r="A14" s="44" t="s">
        <v>206</v>
      </c>
      <c r="B14" s="44">
        <v>331</v>
      </c>
      <c r="C14" s="44">
        <v>301.60000000000002</v>
      </c>
      <c r="D14" s="44">
        <v>1072.3</v>
      </c>
      <c r="E14" s="44">
        <v>958.6</v>
      </c>
      <c r="F14" s="44">
        <v>1514.6</v>
      </c>
      <c r="G14" s="44">
        <v>1054.2</v>
      </c>
      <c r="H14" s="44">
        <v>1155.0999999999999</v>
      </c>
      <c r="I14" s="44">
        <v>980.2</v>
      </c>
      <c r="J14" s="44">
        <v>761.9</v>
      </c>
      <c r="K14" s="44">
        <v>2056</v>
      </c>
      <c r="L14" s="44">
        <v>709.2</v>
      </c>
      <c r="M14" s="44">
        <v>1424.7</v>
      </c>
      <c r="N14" s="44">
        <v>743.3</v>
      </c>
      <c r="O14" s="44">
        <v>3253.5</v>
      </c>
      <c r="P14" s="44">
        <v>4271.5</v>
      </c>
      <c r="Q14" s="44">
        <v>8284.9</v>
      </c>
      <c r="R14" s="44">
        <v>15749.5</v>
      </c>
      <c r="S14" s="44">
        <v>32133.4</v>
      </c>
      <c r="T14" s="44">
        <v>23389.7</v>
      </c>
      <c r="U14" s="44">
        <v>28757.200000000001</v>
      </c>
      <c r="V14" s="44">
        <v>59259.199999999997</v>
      </c>
    </row>
    <row r="15" spans="1:22">
      <c r="A15" s="44" t="s">
        <v>191</v>
      </c>
      <c r="B15" s="44">
        <v>0</v>
      </c>
      <c r="C15" s="44">
        <v>90.8</v>
      </c>
      <c r="D15" s="44">
        <v>55.5</v>
      </c>
      <c r="E15" s="44">
        <v>62.8</v>
      </c>
      <c r="F15" s="44">
        <v>65.900000000000006</v>
      </c>
      <c r="G15" s="44">
        <v>181.3</v>
      </c>
      <c r="H15" s="44">
        <v>261.8</v>
      </c>
      <c r="I15" s="44">
        <v>522.79999999999995</v>
      </c>
      <c r="J15" s="44">
        <v>413.7</v>
      </c>
      <c r="K15" s="44">
        <v>200.9</v>
      </c>
      <c r="L15" s="44">
        <v>146.5</v>
      </c>
      <c r="M15" s="44">
        <v>284.39999999999998</v>
      </c>
      <c r="N15" s="44">
        <v>477.9</v>
      </c>
      <c r="O15" s="44">
        <v>608.79999999999995</v>
      </c>
      <c r="P15" s="44">
        <v>510.6</v>
      </c>
      <c r="Q15" s="44">
        <v>533.70000000000005</v>
      </c>
      <c r="R15" s="44">
        <v>9923.5</v>
      </c>
      <c r="S15" s="44">
        <v>1081</v>
      </c>
      <c r="T15" s="44">
        <v>277.89999999999998</v>
      </c>
      <c r="U15" s="44">
        <v>317.5</v>
      </c>
      <c r="V15" s="44">
        <v>473.6</v>
      </c>
    </row>
    <row r="16" spans="1:22">
      <c r="A16" s="44" t="s">
        <v>205</v>
      </c>
      <c r="B16" s="44">
        <v>65.7</v>
      </c>
      <c r="C16" s="44">
        <v>43.7</v>
      </c>
      <c r="D16" s="44">
        <v>47.6</v>
      </c>
      <c r="E16" s="44">
        <v>2</v>
      </c>
      <c r="F16" s="44">
        <v>0</v>
      </c>
      <c r="G16" s="44">
        <v>0</v>
      </c>
      <c r="H16" s="44">
        <v>0</v>
      </c>
      <c r="I16" s="44">
        <v>0</v>
      </c>
      <c r="J16" s="44">
        <v>0</v>
      </c>
      <c r="K16" s="44">
        <v>3.4</v>
      </c>
      <c r="L16" s="44">
        <v>209.5</v>
      </c>
      <c r="M16" s="44">
        <v>195.1</v>
      </c>
      <c r="N16" s="44">
        <v>106.1</v>
      </c>
      <c r="O16" s="44">
        <v>172.9</v>
      </c>
      <c r="P16" s="44">
        <v>183.9</v>
      </c>
      <c r="Q16" s="44">
        <v>173.4</v>
      </c>
      <c r="R16" s="44">
        <v>41.6</v>
      </c>
      <c r="S16" s="44">
        <v>809.8</v>
      </c>
      <c r="T16" s="44">
        <v>1274.5999999999999</v>
      </c>
      <c r="U16" s="44">
        <v>2085.1999999999998</v>
      </c>
      <c r="V16" s="44">
        <v>3699.8</v>
      </c>
    </row>
    <row r="17" spans="1:22">
      <c r="A17" s="44" t="s">
        <v>204</v>
      </c>
      <c r="B17" s="44">
        <v>813.2</v>
      </c>
      <c r="C17" s="44">
        <v>29.6</v>
      </c>
      <c r="D17" s="44">
        <v>70.400000000000006</v>
      </c>
      <c r="E17" s="44">
        <v>4.8</v>
      </c>
      <c r="F17" s="44">
        <v>48.6</v>
      </c>
      <c r="G17" s="44">
        <v>58.6</v>
      </c>
      <c r="H17" s="44">
        <v>36.299999999999997</v>
      </c>
      <c r="I17" s="44">
        <v>81.7</v>
      </c>
      <c r="J17" s="44">
        <v>27.3</v>
      </c>
      <c r="K17" s="44">
        <v>128</v>
      </c>
      <c r="L17" s="44">
        <v>18.8</v>
      </c>
      <c r="M17" s="44">
        <v>10.1</v>
      </c>
      <c r="N17" s="44">
        <v>143.19999999999999</v>
      </c>
      <c r="O17" s="44">
        <v>12.9</v>
      </c>
      <c r="P17" s="44">
        <v>61.1</v>
      </c>
      <c r="Q17" s="44">
        <v>577.70000000000005</v>
      </c>
      <c r="R17" s="44">
        <v>155</v>
      </c>
      <c r="S17" s="44">
        <v>0</v>
      </c>
      <c r="T17" s="44">
        <v>0</v>
      </c>
      <c r="U17" s="44">
        <v>0</v>
      </c>
      <c r="V17" s="44">
        <v>0</v>
      </c>
    </row>
    <row r="19" spans="1:22">
      <c r="A19" s="44" t="s">
        <v>203</v>
      </c>
      <c r="B19" s="44">
        <v>40197.300000000003</v>
      </c>
      <c r="C19" s="44">
        <v>45569.599999999999</v>
      </c>
      <c r="D19" s="44">
        <v>47428.800000000003</v>
      </c>
      <c r="E19" s="44">
        <v>48457</v>
      </c>
      <c r="F19" s="44">
        <v>55098.9</v>
      </c>
      <c r="G19" s="44">
        <v>56814.2</v>
      </c>
      <c r="H19" s="44">
        <v>59010.1</v>
      </c>
      <c r="I19" s="44">
        <v>59501.5</v>
      </c>
      <c r="J19" s="44">
        <v>56530</v>
      </c>
      <c r="K19" s="44">
        <v>57450.400000000001</v>
      </c>
      <c r="L19" s="44">
        <v>72218.7</v>
      </c>
      <c r="M19" s="44">
        <v>87656</v>
      </c>
      <c r="N19" s="44">
        <v>107004</v>
      </c>
      <c r="O19" s="44">
        <v>130438.39999999999</v>
      </c>
      <c r="P19" s="44">
        <v>134874.79999999999</v>
      </c>
      <c r="Q19" s="44">
        <v>180903.2</v>
      </c>
      <c r="R19" s="44">
        <v>231349.8</v>
      </c>
      <c r="S19" s="44">
        <v>301780.8</v>
      </c>
      <c r="T19" s="44">
        <v>411999.3</v>
      </c>
      <c r="U19" s="44">
        <v>544181.30000000005</v>
      </c>
      <c r="V19" s="44">
        <v>691644.7</v>
      </c>
    </row>
    <row r="20" spans="1:22">
      <c r="A20" s="44" t="s">
        <v>202</v>
      </c>
      <c r="B20" s="44">
        <v>8191.8</v>
      </c>
      <c r="C20" s="44">
        <v>8258.6</v>
      </c>
      <c r="D20" s="44">
        <v>8706.5</v>
      </c>
      <c r="E20" s="44">
        <v>8899.2000000000007</v>
      </c>
      <c r="F20" s="44">
        <v>9466.1</v>
      </c>
      <c r="G20" s="44">
        <v>9130.2000000000007</v>
      </c>
      <c r="H20" s="44">
        <v>9407.7000000000007</v>
      </c>
      <c r="I20" s="44">
        <v>8625.5</v>
      </c>
      <c r="J20" s="44">
        <v>8243.9</v>
      </c>
      <c r="K20" s="44">
        <v>8964.7999999999993</v>
      </c>
      <c r="L20" s="44">
        <v>11571.3</v>
      </c>
      <c r="M20" s="99">
        <v>12972.9</v>
      </c>
      <c r="N20" s="44">
        <v>16025.6</v>
      </c>
      <c r="O20" s="44">
        <v>19185.099999999999</v>
      </c>
      <c r="P20" s="44">
        <v>25074.9</v>
      </c>
      <c r="Q20" s="44">
        <v>32760.9</v>
      </c>
      <c r="R20" s="44">
        <v>45246.5</v>
      </c>
      <c r="S20" s="44">
        <v>63435.199999999997</v>
      </c>
      <c r="T20" s="44">
        <v>81888.2</v>
      </c>
      <c r="U20" s="44">
        <v>104206.9</v>
      </c>
      <c r="V20" s="44">
        <v>137437</v>
      </c>
    </row>
    <row r="21" spans="1:22">
      <c r="A21" s="44" t="s">
        <v>201</v>
      </c>
      <c r="B21" s="44">
        <v>5606.8</v>
      </c>
      <c r="C21" s="44">
        <v>6307.6</v>
      </c>
      <c r="D21" s="44">
        <v>6642.5</v>
      </c>
      <c r="E21" s="44">
        <v>6749.8</v>
      </c>
      <c r="F21" s="44">
        <v>7218.1</v>
      </c>
      <c r="G21" s="44">
        <v>6759.7</v>
      </c>
      <c r="H21" s="44">
        <v>7123.8</v>
      </c>
      <c r="I21" s="44">
        <v>6699.8</v>
      </c>
      <c r="J21" s="44">
        <v>6353.4</v>
      </c>
      <c r="K21" s="44">
        <v>6776.8</v>
      </c>
      <c r="L21" s="44">
        <v>8745.2000000000007</v>
      </c>
      <c r="M21" s="99">
        <v>9516.2999999999993</v>
      </c>
      <c r="N21" s="44">
        <v>11343</v>
      </c>
      <c r="O21" s="44">
        <v>14324.8</v>
      </c>
      <c r="P21" s="44">
        <v>18615.2</v>
      </c>
      <c r="Q21" s="44">
        <v>24686.799999999999</v>
      </c>
      <c r="R21" s="44">
        <v>33777.300000000003</v>
      </c>
      <c r="S21" s="44">
        <v>48042.7</v>
      </c>
      <c r="T21" s="44">
        <v>61196.4</v>
      </c>
      <c r="U21" s="44">
        <v>79132.600000000006</v>
      </c>
      <c r="V21" s="44">
        <v>101643.2</v>
      </c>
    </row>
    <row r="22" spans="1:22">
      <c r="A22" s="44" t="s">
        <v>200</v>
      </c>
      <c r="B22" s="44">
        <v>2577.6999999999998</v>
      </c>
      <c r="C22" s="44">
        <v>1943.9</v>
      </c>
      <c r="D22" s="44">
        <v>2063.9</v>
      </c>
      <c r="E22" s="44">
        <v>2144</v>
      </c>
      <c r="F22" s="44">
        <v>2244.5</v>
      </c>
      <c r="G22" s="44">
        <v>2367.6999999999998</v>
      </c>
      <c r="H22" s="44">
        <v>2281.4</v>
      </c>
      <c r="I22" s="44">
        <v>1923.9</v>
      </c>
      <c r="J22" s="44">
        <v>1888.9</v>
      </c>
      <c r="K22" s="44">
        <v>2185.9</v>
      </c>
      <c r="L22" s="44">
        <v>2825.4</v>
      </c>
      <c r="M22" s="44">
        <v>3455.5</v>
      </c>
      <c r="N22" s="44">
        <v>4678.6000000000004</v>
      </c>
      <c r="O22" s="44">
        <v>4838.8</v>
      </c>
      <c r="P22" s="44">
        <v>6410.9</v>
      </c>
      <c r="Q22" s="44">
        <v>8072.9</v>
      </c>
      <c r="R22" s="44">
        <v>11459.5</v>
      </c>
      <c r="S22" s="44">
        <v>15379.8</v>
      </c>
      <c r="T22" s="44">
        <v>20673</v>
      </c>
      <c r="U22" s="44">
        <v>25050.5</v>
      </c>
      <c r="V22" s="44">
        <v>35759.5</v>
      </c>
    </row>
    <row r="23" spans="1:22">
      <c r="A23" s="44" t="s">
        <v>199</v>
      </c>
      <c r="B23" s="44">
        <v>7.3</v>
      </c>
      <c r="C23" s="44">
        <v>7.1</v>
      </c>
      <c r="D23" s="44">
        <v>0.1</v>
      </c>
      <c r="E23" s="44">
        <v>5.4</v>
      </c>
      <c r="F23" s="44">
        <v>3.5</v>
      </c>
      <c r="G23" s="44">
        <v>2.8</v>
      </c>
      <c r="H23" s="44">
        <v>2.5</v>
      </c>
      <c r="I23" s="44">
        <v>1.8</v>
      </c>
      <c r="J23" s="44">
        <v>1.6</v>
      </c>
      <c r="K23" s="44">
        <v>2.1</v>
      </c>
      <c r="L23" s="44">
        <v>0.7</v>
      </c>
      <c r="M23" s="99">
        <v>1.1000000000000001</v>
      </c>
      <c r="N23" s="99">
        <v>4</v>
      </c>
      <c r="O23" s="44">
        <v>1.5</v>
      </c>
      <c r="P23" s="44">
        <v>48.8</v>
      </c>
      <c r="Q23" s="44">
        <v>1.2</v>
      </c>
      <c r="R23" s="44">
        <v>9.6999999999999993</v>
      </c>
      <c r="S23" s="44">
        <v>12.7</v>
      </c>
      <c r="T23" s="44">
        <v>18.8</v>
      </c>
      <c r="U23" s="44">
        <v>23.8</v>
      </c>
      <c r="V23" s="44">
        <v>34.299999999999997</v>
      </c>
    </row>
    <row r="24" spans="1:22">
      <c r="A24" s="44" t="s">
        <v>198</v>
      </c>
      <c r="B24" s="44">
        <v>2914</v>
      </c>
      <c r="C24" s="44">
        <v>3150.8</v>
      </c>
      <c r="D24" s="44">
        <v>4086.6</v>
      </c>
      <c r="E24" s="44">
        <v>4609.5</v>
      </c>
      <c r="F24" s="44">
        <v>5790.6</v>
      </c>
      <c r="G24" s="44">
        <v>6661.2</v>
      </c>
      <c r="H24" s="44">
        <v>8223.9</v>
      </c>
      <c r="I24" s="44">
        <v>9656.4</v>
      </c>
      <c r="J24" s="44">
        <v>10175.9</v>
      </c>
      <c r="K24" s="44">
        <v>6810.5</v>
      </c>
      <c r="L24" s="44">
        <v>6883.2</v>
      </c>
      <c r="M24" s="44">
        <v>5703.8</v>
      </c>
      <c r="N24" s="44">
        <v>10247</v>
      </c>
      <c r="O24" s="44">
        <v>11548</v>
      </c>
      <c r="P24" s="44">
        <v>16467.7</v>
      </c>
      <c r="Q24" s="44">
        <v>17896.900000000001</v>
      </c>
      <c r="R24" s="44">
        <v>24461.9</v>
      </c>
      <c r="S24" s="44">
        <v>22103.4</v>
      </c>
      <c r="T24" s="44">
        <v>35590.800000000003</v>
      </c>
      <c r="U24" s="44">
        <v>51275.4</v>
      </c>
      <c r="V24" s="44">
        <v>42177.2</v>
      </c>
    </row>
    <row r="25" spans="1:22">
      <c r="A25" s="44" t="s">
        <v>197</v>
      </c>
      <c r="B25" s="44">
        <v>2914</v>
      </c>
      <c r="C25" s="44">
        <v>3150.3</v>
      </c>
      <c r="D25" s="44">
        <v>4083.5</v>
      </c>
      <c r="E25" s="44">
        <v>4607.8999999999996</v>
      </c>
      <c r="F25" s="44">
        <v>5788.3</v>
      </c>
      <c r="G25" s="44">
        <v>6660.3</v>
      </c>
      <c r="H25" s="44">
        <v>8223.6</v>
      </c>
      <c r="I25" s="44">
        <v>9656</v>
      </c>
      <c r="J25" s="44">
        <v>10174.6</v>
      </c>
      <c r="K25" s="44">
        <v>6809.5</v>
      </c>
      <c r="L25" s="44">
        <v>6882.8</v>
      </c>
      <c r="M25" s="99">
        <v>5703</v>
      </c>
      <c r="N25" s="44">
        <v>10243.1</v>
      </c>
      <c r="O25" s="44">
        <v>11541.8</v>
      </c>
      <c r="P25" s="44">
        <v>16422.5</v>
      </c>
      <c r="Q25" s="44">
        <v>17873.900000000001</v>
      </c>
      <c r="R25" s="44">
        <v>24416.7</v>
      </c>
      <c r="S25" s="44">
        <v>22047.200000000001</v>
      </c>
      <c r="T25" s="44">
        <v>35583.5</v>
      </c>
      <c r="U25" s="44">
        <v>51189.8</v>
      </c>
      <c r="V25" s="44">
        <v>41998.400000000001</v>
      </c>
    </row>
    <row r="26" spans="1:22">
      <c r="A26" s="44" t="s">
        <v>196</v>
      </c>
      <c r="B26" s="44">
        <v>362.1</v>
      </c>
      <c r="C26" s="44">
        <v>234.7</v>
      </c>
      <c r="D26" s="44">
        <v>193</v>
      </c>
      <c r="E26" s="44">
        <v>147.6</v>
      </c>
      <c r="F26" s="44">
        <v>247.8</v>
      </c>
      <c r="G26" s="44">
        <v>215</v>
      </c>
      <c r="H26" s="44">
        <v>223.6</v>
      </c>
      <c r="I26" s="44">
        <v>152.1</v>
      </c>
      <c r="J26" s="44">
        <v>72.8</v>
      </c>
      <c r="K26" s="44">
        <v>981.4</v>
      </c>
      <c r="L26" s="44">
        <v>1882.9</v>
      </c>
      <c r="M26" s="99">
        <v>1872.8</v>
      </c>
      <c r="N26" s="44">
        <v>2123.4</v>
      </c>
      <c r="O26" s="44">
        <v>3744.4</v>
      </c>
      <c r="P26" s="44">
        <v>5813.1</v>
      </c>
      <c r="Q26" s="44">
        <v>6660.1</v>
      </c>
      <c r="R26" s="44">
        <v>11086.2</v>
      </c>
      <c r="S26" s="44">
        <v>9098.2000000000007</v>
      </c>
      <c r="T26" s="44">
        <v>14897</v>
      </c>
      <c r="U26" s="44">
        <v>21241.5</v>
      </c>
      <c r="V26" s="44">
        <v>23710.400000000001</v>
      </c>
    </row>
    <row r="27" spans="1:22">
      <c r="A27" s="44" t="s">
        <v>195</v>
      </c>
      <c r="B27" s="44">
        <v>2551.9</v>
      </c>
      <c r="C27" s="44">
        <v>2915.6</v>
      </c>
      <c r="D27" s="44">
        <v>3890.5</v>
      </c>
      <c r="E27" s="44">
        <v>4460.3</v>
      </c>
      <c r="F27" s="44">
        <v>5540.5</v>
      </c>
      <c r="G27" s="44">
        <v>6445.3</v>
      </c>
      <c r="H27" s="44">
        <v>8000</v>
      </c>
      <c r="I27" s="44">
        <v>9503.9</v>
      </c>
      <c r="J27" s="44">
        <v>10101.799999999999</v>
      </c>
      <c r="K27" s="44">
        <v>5828.1</v>
      </c>
      <c r="L27" s="44">
        <v>4999.8999999999996</v>
      </c>
      <c r="M27" s="99">
        <v>3830.2</v>
      </c>
      <c r="N27" s="44">
        <v>7119.7</v>
      </c>
      <c r="O27" s="44">
        <v>7797.4</v>
      </c>
      <c r="P27" s="44">
        <v>10609.4</v>
      </c>
      <c r="Q27" s="44">
        <v>11213.8</v>
      </c>
      <c r="R27" s="44">
        <v>13330.5</v>
      </c>
      <c r="S27" s="44">
        <v>11792.6</v>
      </c>
      <c r="T27" s="44">
        <v>20686.5</v>
      </c>
      <c r="U27" s="44">
        <v>29948.3</v>
      </c>
      <c r="V27" s="44">
        <v>18288</v>
      </c>
    </row>
    <row r="28" spans="1:22">
      <c r="A28" s="44" t="s">
        <v>194</v>
      </c>
      <c r="B28" s="44">
        <v>0</v>
      </c>
      <c r="C28" s="44">
        <v>0.5</v>
      </c>
      <c r="D28" s="44">
        <v>3.1</v>
      </c>
      <c r="E28" s="44">
        <v>1.6</v>
      </c>
      <c r="F28" s="44">
        <v>2.2999999999999998</v>
      </c>
      <c r="G28" s="44">
        <v>0.9</v>
      </c>
      <c r="H28" s="44">
        <v>0.3</v>
      </c>
      <c r="I28" s="44">
        <v>0.4</v>
      </c>
      <c r="J28" s="44">
        <v>1.3</v>
      </c>
      <c r="K28" s="44">
        <v>1</v>
      </c>
      <c r="L28" s="44">
        <v>0.4</v>
      </c>
      <c r="M28" s="44">
        <v>0.8</v>
      </c>
      <c r="N28" s="44">
        <v>3.9</v>
      </c>
      <c r="O28" s="44">
        <v>6.2</v>
      </c>
      <c r="P28" s="44">
        <v>45.2</v>
      </c>
      <c r="Q28" s="44">
        <v>23</v>
      </c>
      <c r="R28" s="44">
        <v>45.2</v>
      </c>
      <c r="S28" s="44">
        <v>56.2</v>
      </c>
      <c r="T28" s="44">
        <v>7.3</v>
      </c>
      <c r="U28" s="44">
        <v>85.6</v>
      </c>
      <c r="V28" s="44">
        <v>178.8</v>
      </c>
    </row>
    <row r="29" spans="1:22">
      <c r="A29" s="44" t="s">
        <v>193</v>
      </c>
      <c r="B29" s="44">
        <v>13136.1</v>
      </c>
      <c r="C29" s="44">
        <v>16000.8</v>
      </c>
      <c r="D29" s="44">
        <v>15627.8</v>
      </c>
      <c r="E29" s="44">
        <v>15443.9</v>
      </c>
      <c r="F29" s="44">
        <v>17199.3</v>
      </c>
      <c r="G29" s="44">
        <v>17480.599999999999</v>
      </c>
      <c r="H29" s="44">
        <v>17436.400000000001</v>
      </c>
      <c r="I29" s="44">
        <v>17431.3</v>
      </c>
      <c r="J29" s="44">
        <v>16616.900000000001</v>
      </c>
      <c r="K29" s="44">
        <v>16535.400000000001</v>
      </c>
      <c r="L29" s="44">
        <v>19464.3</v>
      </c>
      <c r="M29" s="44">
        <v>22877.1</v>
      </c>
      <c r="N29" s="44">
        <v>24905.1</v>
      </c>
      <c r="O29" s="44">
        <v>32190.400000000001</v>
      </c>
      <c r="P29" s="44">
        <v>50460.800000000003</v>
      </c>
      <c r="Q29" s="44">
        <v>64551.8</v>
      </c>
      <c r="R29" s="44">
        <v>83240</v>
      </c>
      <c r="S29" s="44">
        <v>107068</v>
      </c>
      <c r="T29" s="44">
        <v>147085.4</v>
      </c>
      <c r="U29" s="44">
        <v>204617.1</v>
      </c>
      <c r="V29" s="44">
        <v>272066.2</v>
      </c>
    </row>
    <row r="30" spans="1:22">
      <c r="A30" s="44" t="s">
        <v>192</v>
      </c>
      <c r="B30" s="44">
        <v>0.2</v>
      </c>
      <c r="C30" s="44">
        <v>0.5</v>
      </c>
      <c r="D30" s="44">
        <v>11.6</v>
      </c>
      <c r="E30" s="44">
        <v>1.4</v>
      </c>
      <c r="F30" s="44">
        <v>0.5</v>
      </c>
      <c r="G30" s="44">
        <v>0.8</v>
      </c>
      <c r="H30" s="44">
        <v>0.9</v>
      </c>
      <c r="I30" s="44">
        <v>1.2</v>
      </c>
      <c r="J30" s="44">
        <v>18.600000000000001</v>
      </c>
      <c r="K30" s="44">
        <v>1.7</v>
      </c>
      <c r="L30" s="44">
        <v>8.1999999999999993</v>
      </c>
      <c r="M30" s="44">
        <v>75.8</v>
      </c>
      <c r="N30" s="44">
        <v>151.80000000000001</v>
      </c>
      <c r="O30" s="44">
        <v>235</v>
      </c>
      <c r="P30" s="44">
        <v>981.9</v>
      </c>
      <c r="Q30" s="44">
        <v>2353</v>
      </c>
      <c r="R30" s="44">
        <v>2535.1</v>
      </c>
      <c r="S30" s="44">
        <v>5396</v>
      </c>
      <c r="T30" s="44">
        <v>10673</v>
      </c>
      <c r="U30" s="44">
        <v>21499.1</v>
      </c>
      <c r="V30" s="44">
        <v>31561.4</v>
      </c>
    </row>
    <row r="31" spans="1:22">
      <c r="A31" s="44" t="s">
        <v>191</v>
      </c>
      <c r="B31" s="44">
        <v>15847.2</v>
      </c>
      <c r="C31" s="44">
        <v>17989.7</v>
      </c>
      <c r="D31" s="44">
        <v>18685.5</v>
      </c>
      <c r="E31" s="44">
        <v>19452.3</v>
      </c>
      <c r="F31" s="44">
        <v>22632.9</v>
      </c>
      <c r="G31" s="44">
        <v>23539.5</v>
      </c>
      <c r="H31" s="44">
        <v>23930.400000000001</v>
      </c>
      <c r="I31" s="44">
        <v>23772.400000000001</v>
      </c>
      <c r="J31" s="44">
        <v>21467</v>
      </c>
      <c r="K31" s="44">
        <v>25128.7</v>
      </c>
      <c r="L31" s="44">
        <v>34009.9</v>
      </c>
      <c r="M31" s="99">
        <v>45811</v>
      </c>
      <c r="N31" s="44">
        <v>55596.4</v>
      </c>
      <c r="O31" s="44">
        <v>66991.899999999994</v>
      </c>
      <c r="P31" s="44">
        <v>41387.199999999997</v>
      </c>
      <c r="Q31" s="44">
        <v>61691.5</v>
      </c>
      <c r="R31" s="44">
        <v>74117.5</v>
      </c>
      <c r="S31" s="44">
        <v>101993.9</v>
      </c>
      <c r="T31" s="44">
        <v>133943.4</v>
      </c>
      <c r="U31" s="44">
        <v>155981.29999999999</v>
      </c>
      <c r="V31" s="44">
        <v>198353.1</v>
      </c>
    </row>
    <row r="32" spans="1:22">
      <c r="A32" s="44" t="s">
        <v>190</v>
      </c>
      <c r="B32" s="44">
        <v>1915</v>
      </c>
      <c r="C32" s="44">
        <v>2782.6</v>
      </c>
      <c r="D32" s="44">
        <v>4679.6000000000004</v>
      </c>
      <c r="E32" s="44">
        <v>4444.7</v>
      </c>
      <c r="F32" s="44">
        <v>5700.3</v>
      </c>
      <c r="G32" s="44">
        <v>5909.8</v>
      </c>
      <c r="H32" s="44">
        <v>6411</v>
      </c>
      <c r="I32" s="44">
        <v>6155.2</v>
      </c>
      <c r="J32" s="44">
        <v>5818.9</v>
      </c>
      <c r="K32" s="44">
        <v>8695.5</v>
      </c>
      <c r="L32" s="44">
        <v>11139.9</v>
      </c>
      <c r="M32" s="44">
        <v>12372.7</v>
      </c>
      <c r="N32" s="44">
        <v>14696.6</v>
      </c>
      <c r="O32" s="44">
        <v>177639.9</v>
      </c>
      <c r="P32" s="44">
        <v>28322.6</v>
      </c>
      <c r="Q32" s="44">
        <v>45335.9</v>
      </c>
      <c r="R32" s="44">
        <v>52475.7</v>
      </c>
      <c r="S32" s="44">
        <v>75889</v>
      </c>
      <c r="T32" s="44">
        <v>103586</v>
      </c>
      <c r="U32" s="44">
        <v>119472.5</v>
      </c>
      <c r="V32" s="44">
        <v>154106.9</v>
      </c>
    </row>
    <row r="33" spans="1:22">
      <c r="A33" s="44" t="s">
        <v>189</v>
      </c>
      <c r="B33" s="44">
        <v>12396.4</v>
      </c>
      <c r="C33" s="44">
        <v>15165.2</v>
      </c>
      <c r="D33" s="44">
        <v>13979.7</v>
      </c>
      <c r="E33" s="44">
        <v>14903</v>
      </c>
      <c r="F33" s="44">
        <v>16848.8</v>
      </c>
      <c r="G33" s="44">
        <v>17541</v>
      </c>
      <c r="H33" s="44">
        <v>17438.599999999999</v>
      </c>
      <c r="I33" s="44">
        <v>17550.400000000001</v>
      </c>
      <c r="J33" s="44">
        <v>15568.5</v>
      </c>
      <c r="K33" s="44">
        <v>16357.4</v>
      </c>
      <c r="L33" s="44">
        <v>22618.7</v>
      </c>
      <c r="M33" s="44">
        <v>33115.9</v>
      </c>
      <c r="N33" s="44">
        <v>40654.800000000003</v>
      </c>
      <c r="O33" s="44">
        <v>49032.9</v>
      </c>
      <c r="P33" s="44">
        <v>12711.1</v>
      </c>
      <c r="Q33" s="44">
        <v>15906.1</v>
      </c>
      <c r="R33" s="44">
        <v>21244.6</v>
      </c>
      <c r="S33" s="44">
        <v>25601.9</v>
      </c>
      <c r="T33" s="44">
        <v>29367.5</v>
      </c>
      <c r="U33" s="44">
        <v>35474.300000000003</v>
      </c>
      <c r="V33" s="44">
        <v>43092.7</v>
      </c>
    </row>
    <row r="34" spans="1:22">
      <c r="A34" s="44" t="s">
        <v>188</v>
      </c>
      <c r="B34" s="44">
        <v>12779.6</v>
      </c>
      <c r="C34" s="44">
        <v>13567.5</v>
      </c>
      <c r="D34" s="44">
        <v>12429.3</v>
      </c>
      <c r="E34" s="44">
        <v>13335.8</v>
      </c>
      <c r="F34" s="44">
        <v>15176.1</v>
      </c>
      <c r="G34" s="44">
        <v>15832.8</v>
      </c>
      <c r="H34" s="44">
        <v>15640.7</v>
      </c>
      <c r="I34" s="44">
        <v>15823.1</v>
      </c>
      <c r="J34" s="44">
        <v>13916.5</v>
      </c>
      <c r="K34" s="44">
        <v>14768.3</v>
      </c>
      <c r="L34" s="44">
        <v>20576.2</v>
      </c>
      <c r="M34" s="44">
        <v>30574.6</v>
      </c>
      <c r="N34" s="44">
        <v>37726.6</v>
      </c>
      <c r="O34" s="44">
        <v>45040.2</v>
      </c>
      <c r="P34" s="44">
        <v>6670.2</v>
      </c>
      <c r="Q34" s="44">
        <v>7536.4</v>
      </c>
      <c r="R34" s="44">
        <v>10804.2</v>
      </c>
      <c r="S34" s="44">
        <v>12423</v>
      </c>
      <c r="T34" s="44">
        <v>11960.8</v>
      </c>
      <c r="U34" s="44">
        <v>12344.1</v>
      </c>
      <c r="V34" s="44">
        <v>14605</v>
      </c>
    </row>
    <row r="35" spans="1:22">
      <c r="A35" s="44" t="s">
        <v>187</v>
      </c>
      <c r="B35" s="44">
        <v>11675.2</v>
      </c>
      <c r="C35" s="44">
        <v>11115.4</v>
      </c>
      <c r="D35" s="44">
        <v>9966.1</v>
      </c>
      <c r="E35" s="44">
        <v>10854.4</v>
      </c>
      <c r="F35" s="44">
        <v>12544.4</v>
      </c>
      <c r="G35" s="44">
        <v>13353.4</v>
      </c>
      <c r="H35" s="44">
        <v>12889.7</v>
      </c>
      <c r="I35" s="44">
        <v>12947.2</v>
      </c>
      <c r="J35" s="44">
        <v>11098.4</v>
      </c>
      <c r="K35" s="44">
        <v>10086.299999999999</v>
      </c>
      <c r="L35" s="44">
        <v>15906.3</v>
      </c>
      <c r="M35" s="44">
        <v>22956.2</v>
      </c>
      <c r="N35" s="44">
        <v>28070.3</v>
      </c>
      <c r="O35" s="44">
        <v>34412.800000000003</v>
      </c>
    </row>
    <row r="36" spans="1:22">
      <c r="A36" s="44" t="s">
        <v>186</v>
      </c>
      <c r="B36" s="44">
        <v>2278</v>
      </c>
      <c r="C36" s="44">
        <v>262.3</v>
      </c>
      <c r="D36" s="44">
        <v>748.9</v>
      </c>
      <c r="E36" s="44">
        <v>421.9</v>
      </c>
      <c r="F36" s="44">
        <v>229.6</v>
      </c>
      <c r="G36" s="44">
        <v>4.4000000000000004</v>
      </c>
      <c r="H36" s="44">
        <v>0</v>
      </c>
      <c r="I36" s="44">
        <v>303.5</v>
      </c>
      <c r="J36" s="44">
        <v>726.3</v>
      </c>
      <c r="K36" s="44">
        <v>221.3</v>
      </c>
      <c r="L36" s="44">
        <v>0</v>
      </c>
      <c r="M36" s="44">
        <v>0</v>
      </c>
      <c r="N36" s="44">
        <v>0</v>
      </c>
      <c r="O36" s="44">
        <v>0</v>
      </c>
    </row>
    <row r="37" spans="1:22">
      <c r="A37" s="44" t="s">
        <v>172</v>
      </c>
      <c r="B37" s="44">
        <v>177.6</v>
      </c>
      <c r="C37" s="44">
        <v>1407.3</v>
      </c>
      <c r="D37" s="44">
        <v>328</v>
      </c>
      <c r="E37" s="44">
        <v>277.60000000000002</v>
      </c>
      <c r="F37" s="44">
        <v>436.8</v>
      </c>
      <c r="G37" s="44">
        <v>600.79999999999995</v>
      </c>
      <c r="H37" s="44">
        <v>573.9</v>
      </c>
      <c r="I37" s="44">
        <v>516.1</v>
      </c>
      <c r="J37" s="44">
        <v>492.2</v>
      </c>
      <c r="K37" s="44">
        <v>504.7</v>
      </c>
      <c r="L37" s="44">
        <v>1318.6</v>
      </c>
      <c r="M37" s="44">
        <v>2378.6</v>
      </c>
      <c r="N37" s="44">
        <v>3159.5</v>
      </c>
      <c r="O37" s="44">
        <v>3972.2</v>
      </c>
    </row>
    <row r="38" spans="1:22">
      <c r="A38" s="44" t="s">
        <v>185</v>
      </c>
      <c r="B38" s="44">
        <v>173.1</v>
      </c>
      <c r="C38" s="44">
        <v>782.5</v>
      </c>
      <c r="D38" s="44">
        <v>1386.3</v>
      </c>
      <c r="E38" s="44">
        <v>1781.9</v>
      </c>
      <c r="F38" s="44">
        <v>1965.3</v>
      </c>
      <c r="G38" s="44">
        <v>1874.2</v>
      </c>
      <c r="H38" s="44">
        <v>2177.1</v>
      </c>
      <c r="I38" s="44">
        <v>2056.3000000000002</v>
      </c>
      <c r="J38" s="44">
        <v>1599.6</v>
      </c>
      <c r="K38" s="44">
        <v>3956</v>
      </c>
      <c r="L38" s="44">
        <v>3351.3</v>
      </c>
      <c r="M38" s="44">
        <v>5239.8</v>
      </c>
      <c r="N38" s="44">
        <v>6496.8</v>
      </c>
      <c r="O38" s="44">
        <v>6655.2</v>
      </c>
    </row>
    <row r="39" spans="1:22">
      <c r="A39" s="44" t="s">
        <v>184</v>
      </c>
      <c r="B39" s="44">
        <v>2436.5</v>
      </c>
      <c r="C39" s="44">
        <v>1412.1</v>
      </c>
      <c r="D39" s="44">
        <v>1410.2</v>
      </c>
      <c r="E39" s="44">
        <v>1528.6</v>
      </c>
      <c r="F39" s="44">
        <v>1614.8</v>
      </c>
      <c r="G39" s="44">
        <v>1645.4</v>
      </c>
      <c r="H39" s="44">
        <v>1779.9</v>
      </c>
      <c r="I39" s="44">
        <v>1718.4</v>
      </c>
      <c r="J39" s="44">
        <v>1633.2</v>
      </c>
      <c r="K39" s="44">
        <v>1550.8</v>
      </c>
      <c r="L39" s="44">
        <v>1987.7</v>
      </c>
      <c r="M39" s="44">
        <v>2309.5</v>
      </c>
      <c r="N39" s="44">
        <v>2798.9</v>
      </c>
      <c r="O39" s="44">
        <v>3897.7</v>
      </c>
      <c r="P39" s="44">
        <v>5211.8999999999996</v>
      </c>
      <c r="Q39" s="44">
        <v>7298</v>
      </c>
      <c r="R39" s="44">
        <v>9585.4</v>
      </c>
      <c r="S39" s="44">
        <v>12214.7</v>
      </c>
      <c r="T39" s="44">
        <v>16397.8</v>
      </c>
      <c r="U39" s="44">
        <v>21030.5</v>
      </c>
      <c r="V39" s="44">
        <v>26209.7</v>
      </c>
    </row>
    <row r="40" spans="1:22">
      <c r="A40" s="44" t="s">
        <v>183</v>
      </c>
      <c r="B40" s="44">
        <v>250.2</v>
      </c>
      <c r="C40" s="44">
        <v>185.6</v>
      </c>
      <c r="D40" s="44">
        <v>140.19999999999999</v>
      </c>
      <c r="E40" s="44">
        <v>38.6</v>
      </c>
      <c r="F40" s="44">
        <v>57.9</v>
      </c>
      <c r="G40" s="44">
        <v>62.8</v>
      </c>
      <c r="H40" s="44">
        <v>18</v>
      </c>
      <c r="I40" s="44">
        <v>8.9</v>
      </c>
      <c r="J40" s="44">
        <v>18.8</v>
      </c>
      <c r="K40" s="44">
        <v>38.299999999999997</v>
      </c>
      <c r="L40" s="44">
        <v>54.8</v>
      </c>
      <c r="M40" s="44">
        <v>231.8</v>
      </c>
      <c r="N40" s="44">
        <v>129.30000000000001</v>
      </c>
      <c r="O40" s="44">
        <v>95</v>
      </c>
      <c r="P40" s="44">
        <v>829</v>
      </c>
      <c r="Q40" s="44">
        <v>1071.7</v>
      </c>
      <c r="R40" s="44">
        <v>855</v>
      </c>
      <c r="S40" s="44">
        <v>964.2</v>
      </c>
      <c r="T40" s="44">
        <v>1008.9</v>
      </c>
      <c r="U40" s="44">
        <v>2099.6999999999998</v>
      </c>
      <c r="V40" s="44">
        <v>2278</v>
      </c>
    </row>
    <row r="41" spans="1:22">
      <c r="A41" s="44" t="s">
        <v>182</v>
      </c>
      <c r="B41" s="44">
        <v>4.4000000000000004</v>
      </c>
      <c r="C41" s="44">
        <v>41.6</v>
      </c>
      <c r="D41" s="44">
        <v>26.2</v>
      </c>
      <c r="E41" s="44">
        <v>104.6</v>
      </c>
      <c r="F41" s="44">
        <v>83.8</v>
      </c>
      <c r="G41" s="44">
        <v>88.7</v>
      </c>
      <c r="H41" s="44">
        <v>80.8</v>
      </c>
      <c r="I41" s="44">
        <v>66.8</v>
      </c>
      <c r="J41" s="44">
        <v>79.599999999999994</v>
      </c>
      <c r="K41" s="44">
        <v>75.8</v>
      </c>
      <c r="L41" s="44">
        <v>251.3</v>
      </c>
      <c r="M41" s="44">
        <v>322.39999999999998</v>
      </c>
      <c r="N41" s="44">
        <v>245</v>
      </c>
      <c r="O41" s="44">
        <v>319.10000000000002</v>
      </c>
      <c r="P41" s="44">
        <v>353.5</v>
      </c>
      <c r="Q41" s="44">
        <v>449.5</v>
      </c>
      <c r="R41" s="44">
        <v>397.2</v>
      </c>
      <c r="S41" s="44">
        <v>503</v>
      </c>
      <c r="T41" s="44">
        <v>989.9</v>
      </c>
      <c r="U41" s="44">
        <v>1034.5</v>
      </c>
      <c r="V41" s="44">
        <v>1153.5</v>
      </c>
    </row>
    <row r="42" spans="1:22">
      <c r="A42" s="44" t="s">
        <v>181</v>
      </c>
      <c r="B42" s="44">
        <v>50.2</v>
      </c>
      <c r="C42" s="44">
        <v>82.8</v>
      </c>
      <c r="D42" s="44">
        <v>189.2</v>
      </c>
      <c r="E42" s="44">
        <v>0</v>
      </c>
      <c r="F42" s="44">
        <v>0</v>
      </c>
      <c r="G42" s="44">
        <v>0</v>
      </c>
      <c r="H42" s="44">
        <v>0</v>
      </c>
      <c r="I42" s="44">
        <v>12</v>
      </c>
      <c r="J42" s="44">
        <v>1.7</v>
      </c>
      <c r="K42" s="44">
        <v>5.4</v>
      </c>
      <c r="L42" s="44">
        <v>230.1</v>
      </c>
      <c r="M42" s="44">
        <v>54.9</v>
      </c>
      <c r="N42" s="44">
        <v>12.7</v>
      </c>
      <c r="O42" s="44">
        <v>11.1</v>
      </c>
      <c r="P42" s="44">
        <v>54.4</v>
      </c>
      <c r="Q42" s="44">
        <v>15.1</v>
      </c>
      <c r="R42" s="44">
        <v>10.8</v>
      </c>
      <c r="S42" s="99">
        <v>6</v>
      </c>
      <c r="T42" s="44">
        <v>4.8</v>
      </c>
      <c r="U42" s="44">
        <v>18.5</v>
      </c>
      <c r="V42" s="44">
        <v>24.8</v>
      </c>
    </row>
    <row r="43" spans="1:22">
      <c r="A43" s="44" t="s">
        <v>180</v>
      </c>
      <c r="B43" s="44">
        <v>57.8</v>
      </c>
      <c r="C43" s="44">
        <v>86.4</v>
      </c>
      <c r="D43" s="44">
        <v>121.6</v>
      </c>
      <c r="E43" s="44">
        <v>50.7</v>
      </c>
      <c r="F43" s="44">
        <v>9.5</v>
      </c>
      <c r="G43" s="44">
        <v>1.9</v>
      </c>
      <c r="H43" s="44">
        <v>10.8</v>
      </c>
      <c r="I43" s="44">
        <v>2.6999999999999886</v>
      </c>
      <c r="J43" s="44">
        <v>5.999999999999992</v>
      </c>
      <c r="K43" s="44">
        <v>3.9</v>
      </c>
      <c r="L43" s="44">
        <v>51.7</v>
      </c>
      <c r="M43" s="44">
        <v>160.5</v>
      </c>
      <c r="N43" s="44">
        <v>65.400000000000006</v>
      </c>
      <c r="O43" s="44">
        <v>276.89999999999998</v>
      </c>
      <c r="P43" s="44">
        <v>447.9</v>
      </c>
      <c r="Q43" s="44">
        <v>1634</v>
      </c>
      <c r="R43" s="44">
        <v>1738</v>
      </c>
      <c r="S43" s="44">
        <v>1778.3</v>
      </c>
      <c r="T43" s="44">
        <v>2813.7</v>
      </c>
      <c r="U43" s="44">
        <v>6583</v>
      </c>
      <c r="V43" s="44">
        <v>10025</v>
      </c>
    </row>
    <row r="45" spans="1:22">
      <c r="A45" s="44" t="s">
        <v>179</v>
      </c>
      <c r="B45" s="44">
        <v>4558.8</v>
      </c>
      <c r="C45" s="44">
        <v>1888.5</v>
      </c>
      <c r="D45" s="44">
        <v>588.39999999999418</v>
      </c>
      <c r="E45" s="44">
        <v>-2452.1</v>
      </c>
      <c r="F45" s="44">
        <v>-1260.8</v>
      </c>
      <c r="G45" s="44">
        <v>-815.09999999999854</v>
      </c>
      <c r="H45" s="44">
        <v>-4370.3999999999996</v>
      </c>
      <c r="I45" s="44">
        <v>-4289.8</v>
      </c>
      <c r="J45" s="44">
        <v>-6263.9</v>
      </c>
      <c r="K45" s="44">
        <v>-2464.3000000000002</v>
      </c>
      <c r="L45" s="44">
        <v>4903.9000000000087</v>
      </c>
      <c r="M45" s="44">
        <v>17312.099999999999</v>
      </c>
      <c r="N45" s="44">
        <v>19219.8</v>
      </c>
      <c r="O45" s="44">
        <v>27777.8</v>
      </c>
      <c r="P45" s="44">
        <v>28926.2</v>
      </c>
      <c r="Q45" s="44">
        <v>37558</v>
      </c>
      <c r="R45" s="44">
        <v>28695.1</v>
      </c>
      <c r="S45" s="44">
        <v>48514.8</v>
      </c>
      <c r="T45" s="44">
        <v>227878.39999999999</v>
      </c>
      <c r="U45" s="44">
        <v>6008.2</v>
      </c>
      <c r="V45" s="44">
        <v>26210.9</v>
      </c>
    </row>
    <row r="47" spans="1:22">
      <c r="A47" s="44" t="s">
        <v>178</v>
      </c>
      <c r="B47" s="44">
        <v>667.8</v>
      </c>
      <c r="C47" s="44">
        <v>806.9</v>
      </c>
      <c r="D47" s="44">
        <v>1255.8</v>
      </c>
      <c r="E47" s="44">
        <v>501.2</v>
      </c>
      <c r="F47" s="44">
        <v>735.6</v>
      </c>
      <c r="G47" s="44">
        <v>508.8</v>
      </c>
      <c r="H47" s="44">
        <v>2778.7</v>
      </c>
      <c r="I47" s="44">
        <v>401.3</v>
      </c>
      <c r="J47" s="44">
        <v>188.5</v>
      </c>
      <c r="K47" s="44">
        <v>97.1</v>
      </c>
      <c r="L47" s="44">
        <v>91.9</v>
      </c>
      <c r="M47" s="44">
        <v>137.9</v>
      </c>
      <c r="N47" s="44">
        <v>202.5</v>
      </c>
      <c r="O47" s="44">
        <v>304.89999999999998</v>
      </c>
      <c r="P47" s="44">
        <v>272.89999999999998</v>
      </c>
      <c r="Q47" s="44">
        <v>673.2</v>
      </c>
      <c r="R47" s="44">
        <v>169.3</v>
      </c>
      <c r="S47" s="44">
        <v>193.2</v>
      </c>
      <c r="T47" s="44">
        <v>56.5</v>
      </c>
      <c r="U47" s="44">
        <v>212.1</v>
      </c>
      <c r="V47" s="44">
        <v>58.7</v>
      </c>
    </row>
    <row r="48" spans="1:22">
      <c r="A48" s="44" t="s">
        <v>177</v>
      </c>
      <c r="B48" s="44">
        <v>523.29999999999995</v>
      </c>
      <c r="C48" s="44">
        <v>732.9</v>
      </c>
      <c r="D48" s="44">
        <v>1171.2</v>
      </c>
      <c r="E48" s="44">
        <v>374.9</v>
      </c>
      <c r="F48" s="44">
        <v>21.5</v>
      </c>
      <c r="G48" s="44">
        <v>96.3</v>
      </c>
      <c r="H48" s="44">
        <v>2579.1</v>
      </c>
      <c r="I48" s="44">
        <v>144.69999999999999</v>
      </c>
      <c r="J48" s="44">
        <v>60.2</v>
      </c>
      <c r="K48" s="44">
        <v>4.5</v>
      </c>
      <c r="L48" s="44">
        <v>11.2</v>
      </c>
      <c r="M48" s="44">
        <v>28.1</v>
      </c>
      <c r="N48" s="44">
        <v>38.6</v>
      </c>
      <c r="O48" s="44">
        <v>6.9</v>
      </c>
      <c r="P48" s="44">
        <v>48.5</v>
      </c>
      <c r="Q48" s="44">
        <v>0</v>
      </c>
      <c r="R48" s="44">
        <v>7.7</v>
      </c>
      <c r="S48" s="44">
        <v>32.9</v>
      </c>
      <c r="T48" s="44">
        <v>0.9</v>
      </c>
      <c r="U48" s="44">
        <v>1.3</v>
      </c>
      <c r="V48" s="44">
        <v>0.1</v>
      </c>
    </row>
    <row r="49" spans="1:22">
      <c r="A49" s="44" t="s">
        <v>176</v>
      </c>
      <c r="B49" s="44">
        <v>144.5</v>
      </c>
      <c r="C49" s="44">
        <v>74</v>
      </c>
      <c r="D49" s="44">
        <v>84.6</v>
      </c>
      <c r="E49" s="44">
        <v>126.3</v>
      </c>
      <c r="F49" s="44">
        <v>714.1</v>
      </c>
      <c r="G49" s="44">
        <v>412.5</v>
      </c>
      <c r="H49" s="44">
        <v>199.6</v>
      </c>
      <c r="I49" s="44">
        <v>256.60000000000002</v>
      </c>
      <c r="J49" s="44">
        <v>128.30000000000001</v>
      </c>
      <c r="K49" s="44">
        <v>92.6</v>
      </c>
      <c r="L49" s="44">
        <v>80.7</v>
      </c>
      <c r="M49" s="44">
        <v>109.8</v>
      </c>
      <c r="N49" s="44">
        <v>163.9</v>
      </c>
      <c r="O49" s="44">
        <v>298</v>
      </c>
      <c r="P49" s="44">
        <v>224.4</v>
      </c>
      <c r="Q49" s="44">
        <v>673.2</v>
      </c>
      <c r="R49" s="44">
        <v>161.6</v>
      </c>
      <c r="S49" s="44">
        <v>160.30000000000001</v>
      </c>
      <c r="T49" s="44">
        <v>55.6</v>
      </c>
      <c r="U49" s="44">
        <v>210.8</v>
      </c>
      <c r="V49" s="44">
        <v>58.6</v>
      </c>
    </row>
    <row r="51" spans="1:22">
      <c r="A51" s="44" t="s">
        <v>175</v>
      </c>
      <c r="B51" s="44">
        <v>2496.1</v>
      </c>
      <c r="C51" s="44">
        <v>2779.7</v>
      </c>
      <c r="D51" s="44">
        <v>3217.5</v>
      </c>
      <c r="E51" s="44">
        <v>3563.5</v>
      </c>
      <c r="F51" s="44">
        <v>3794.7</v>
      </c>
      <c r="G51" s="44">
        <v>3767.2</v>
      </c>
      <c r="H51" s="44">
        <v>3176.7</v>
      </c>
      <c r="I51" s="44">
        <v>2903.1</v>
      </c>
      <c r="J51" s="44">
        <v>2643.9</v>
      </c>
      <c r="K51" s="44">
        <v>2182.1</v>
      </c>
      <c r="L51" s="44">
        <v>3190.5</v>
      </c>
      <c r="M51" s="44">
        <v>5792.2</v>
      </c>
      <c r="N51" s="44">
        <v>10004.200000000001</v>
      </c>
      <c r="O51" s="44">
        <v>16459.7</v>
      </c>
      <c r="P51" s="44">
        <v>19903</v>
      </c>
      <c r="Q51" s="44">
        <v>23576.400000000001</v>
      </c>
      <c r="R51" s="44">
        <v>35995.5</v>
      </c>
      <c r="S51" s="44">
        <v>45630.1</v>
      </c>
      <c r="T51" s="44">
        <v>53506.8</v>
      </c>
      <c r="U51" s="44">
        <v>61784</v>
      </c>
      <c r="V51" s="44">
        <v>90747</v>
      </c>
    </row>
    <row r="52" spans="1:22">
      <c r="A52" s="44" t="s">
        <v>174</v>
      </c>
      <c r="B52" s="44">
        <v>1462.2</v>
      </c>
      <c r="C52" s="44">
        <v>1139.8</v>
      </c>
      <c r="D52" s="44">
        <v>871.7</v>
      </c>
      <c r="E52" s="44">
        <v>757.6</v>
      </c>
      <c r="F52" s="44">
        <v>855.1</v>
      </c>
      <c r="G52" s="44">
        <v>888</v>
      </c>
      <c r="H52" s="44">
        <v>634.79999999999995</v>
      </c>
      <c r="I52" s="44">
        <v>402</v>
      </c>
      <c r="J52" s="44">
        <v>380.9</v>
      </c>
      <c r="K52" s="44">
        <v>272.60000000000002</v>
      </c>
      <c r="L52" s="44">
        <v>813.2</v>
      </c>
      <c r="M52" s="44">
        <v>1508.3</v>
      </c>
      <c r="N52" s="44">
        <v>3012.5</v>
      </c>
      <c r="O52" s="44">
        <v>5389</v>
      </c>
      <c r="P52" s="44">
        <v>7465.2</v>
      </c>
      <c r="Q52" s="44">
        <v>10607.3</v>
      </c>
      <c r="R52" s="44">
        <v>15490.1</v>
      </c>
      <c r="S52" s="44">
        <v>17416.099999999999</v>
      </c>
      <c r="T52" s="44">
        <v>24441.1</v>
      </c>
      <c r="U52" s="44">
        <v>30163.3</v>
      </c>
      <c r="V52" s="44">
        <v>41263.699999999997</v>
      </c>
    </row>
    <row r="53" spans="1:22">
      <c r="A53" s="44" t="s">
        <v>173</v>
      </c>
      <c r="B53" s="44">
        <v>975.6</v>
      </c>
      <c r="C53" s="44">
        <v>1482.6</v>
      </c>
      <c r="D53" s="44">
        <v>2262.1999999999998</v>
      </c>
      <c r="E53" s="44">
        <v>2765.4</v>
      </c>
      <c r="F53" s="44">
        <v>2791</v>
      </c>
      <c r="G53" s="44">
        <v>2821.8</v>
      </c>
      <c r="H53" s="44">
        <v>2487</v>
      </c>
      <c r="I53" s="44">
        <v>2466.8000000000002</v>
      </c>
      <c r="J53" s="44">
        <v>2220.5</v>
      </c>
      <c r="K53" s="44">
        <v>1870.3</v>
      </c>
      <c r="L53" s="44">
        <v>2316.6999999999998</v>
      </c>
      <c r="M53" s="44">
        <v>3069.6</v>
      </c>
      <c r="N53" s="44">
        <v>5865.9</v>
      </c>
      <c r="O53" s="44">
        <v>9713.2999999999993</v>
      </c>
      <c r="P53" s="44">
        <v>9709.7000000000007</v>
      </c>
      <c r="Q53" s="44">
        <v>11243.4</v>
      </c>
      <c r="R53" s="44">
        <v>19310.3</v>
      </c>
      <c r="S53" s="44">
        <v>27536.2</v>
      </c>
      <c r="T53" s="44">
        <v>28222.400000000001</v>
      </c>
      <c r="U53" s="44">
        <v>31034.9</v>
      </c>
      <c r="V53" s="44">
        <v>44393.9</v>
      </c>
    </row>
    <row r="54" spans="1:22">
      <c r="A54" s="44" t="s">
        <v>168</v>
      </c>
      <c r="B54" s="44">
        <v>934.9</v>
      </c>
      <c r="C54" s="44">
        <v>1204.0999999999999</v>
      </c>
      <c r="D54" s="44">
        <v>2080.4</v>
      </c>
      <c r="E54" s="44">
        <v>2550.4</v>
      </c>
      <c r="F54" s="44">
        <v>2499.1</v>
      </c>
      <c r="G54" s="44">
        <v>2500.5</v>
      </c>
      <c r="H54" s="44">
        <v>2203.6999999999998</v>
      </c>
      <c r="I54" s="44">
        <v>2217.9</v>
      </c>
      <c r="J54" s="44">
        <v>2017.2</v>
      </c>
      <c r="K54" s="44">
        <v>1717.8</v>
      </c>
      <c r="L54" s="44">
        <v>2088.1</v>
      </c>
      <c r="M54" s="44">
        <v>2595.1</v>
      </c>
      <c r="N54" s="44">
        <v>5018.2</v>
      </c>
      <c r="O54" s="44">
        <v>7438</v>
      </c>
      <c r="P54" s="44">
        <v>6953</v>
      </c>
      <c r="Q54" s="44">
        <v>7754.4</v>
      </c>
      <c r="R54" s="44">
        <v>15621.4</v>
      </c>
      <c r="S54" s="44">
        <v>21049</v>
      </c>
      <c r="T54" s="44">
        <v>23028.400000000001</v>
      </c>
      <c r="U54" s="44">
        <v>24583</v>
      </c>
      <c r="V54" s="44">
        <v>36491.300000000003</v>
      </c>
    </row>
    <row r="55" spans="1:22">
      <c r="A55" s="44" t="s">
        <v>172</v>
      </c>
      <c r="B55" s="44">
        <v>0</v>
      </c>
      <c r="C55" s="44">
        <v>0</v>
      </c>
      <c r="D55" s="44">
        <v>1003.1</v>
      </c>
      <c r="E55" s="44">
        <v>1178.8</v>
      </c>
      <c r="F55" s="44">
        <v>1169.4000000000001</v>
      </c>
      <c r="G55" s="44">
        <v>1129.5</v>
      </c>
      <c r="H55" s="44">
        <v>1098.5999999999999</v>
      </c>
      <c r="I55" s="44">
        <v>1065.9000000000001</v>
      </c>
      <c r="J55" s="44">
        <v>951.9</v>
      </c>
      <c r="K55" s="44">
        <v>945.5</v>
      </c>
      <c r="L55" s="44">
        <v>983.1</v>
      </c>
      <c r="M55" s="44">
        <v>993.4</v>
      </c>
      <c r="N55" s="44">
        <v>1045.8</v>
      </c>
      <c r="O55" s="44">
        <v>1065.8</v>
      </c>
    </row>
    <row r="56" spans="1:22">
      <c r="A56" s="44" t="s">
        <v>171</v>
      </c>
      <c r="B56" s="44">
        <v>40.700000000000003</v>
      </c>
      <c r="C56" s="44">
        <v>278.5</v>
      </c>
      <c r="D56" s="44">
        <v>1077.3</v>
      </c>
      <c r="E56" s="44">
        <v>1371.6</v>
      </c>
      <c r="F56" s="44">
        <v>1329.7</v>
      </c>
      <c r="G56" s="44">
        <v>1371</v>
      </c>
      <c r="H56" s="44">
        <v>1105.0999999999999</v>
      </c>
      <c r="I56" s="44">
        <v>1152</v>
      </c>
      <c r="J56" s="44">
        <v>1065.3</v>
      </c>
      <c r="K56" s="44">
        <v>772.3</v>
      </c>
      <c r="L56" s="44">
        <v>1105</v>
      </c>
      <c r="M56" s="44">
        <v>1601.7</v>
      </c>
      <c r="N56" s="44">
        <v>3972.4</v>
      </c>
      <c r="O56" s="44">
        <v>6372.2</v>
      </c>
    </row>
    <row r="57" spans="1:22">
      <c r="A57" s="44" t="s">
        <v>170</v>
      </c>
      <c r="B57" s="44">
        <v>0</v>
      </c>
      <c r="C57" s="44">
        <v>5.3</v>
      </c>
      <c r="D57" s="44">
        <v>181.8</v>
      </c>
      <c r="E57" s="44">
        <v>215</v>
      </c>
      <c r="F57" s="44">
        <v>291.89999999999998</v>
      </c>
      <c r="G57" s="44">
        <v>321.3</v>
      </c>
      <c r="H57" s="44">
        <v>283.3</v>
      </c>
      <c r="I57" s="44">
        <v>248.9</v>
      </c>
      <c r="J57" s="44">
        <v>203.3</v>
      </c>
      <c r="K57" s="44">
        <v>152.5</v>
      </c>
      <c r="L57" s="44">
        <v>228.6</v>
      </c>
      <c r="M57" s="44">
        <v>474.5</v>
      </c>
      <c r="N57" s="44">
        <v>847.7</v>
      </c>
      <c r="O57" s="44">
        <v>2275.3000000000002</v>
      </c>
      <c r="P57" s="44">
        <v>2756.7</v>
      </c>
      <c r="Q57" s="44">
        <v>3489</v>
      </c>
      <c r="R57" s="44">
        <v>3688.9</v>
      </c>
      <c r="S57" s="44">
        <v>6487.2</v>
      </c>
      <c r="T57" s="44">
        <v>5194</v>
      </c>
      <c r="U57" s="44">
        <v>6451.9</v>
      </c>
      <c r="V57" s="44">
        <v>7902.6</v>
      </c>
    </row>
    <row r="58" spans="1:22">
      <c r="A58" s="44" t="s">
        <v>169</v>
      </c>
      <c r="B58" s="44">
        <v>58.3</v>
      </c>
      <c r="C58" s="44">
        <v>157.30000000000001</v>
      </c>
      <c r="D58" s="44">
        <v>83.6</v>
      </c>
      <c r="E58" s="44">
        <v>40.5</v>
      </c>
      <c r="F58" s="44">
        <v>148.6</v>
      </c>
      <c r="G58" s="44">
        <v>57.4</v>
      </c>
      <c r="H58" s="44">
        <v>54.9</v>
      </c>
      <c r="I58" s="44">
        <v>34.299999999999997</v>
      </c>
      <c r="J58" s="44">
        <v>42.5</v>
      </c>
      <c r="K58" s="44">
        <v>39.200000000000003</v>
      </c>
      <c r="L58" s="44">
        <v>60.6</v>
      </c>
      <c r="M58" s="44">
        <v>1214.3</v>
      </c>
      <c r="N58" s="44">
        <v>1125.8</v>
      </c>
      <c r="O58" s="44">
        <v>1357.4</v>
      </c>
      <c r="P58" s="44">
        <v>2728.1</v>
      </c>
      <c r="Q58" s="44">
        <v>1725.7</v>
      </c>
      <c r="R58" s="44">
        <v>1195.0999999999999</v>
      </c>
      <c r="S58" s="44">
        <v>687.8</v>
      </c>
      <c r="T58" s="44">
        <v>843.3</v>
      </c>
      <c r="U58" s="44">
        <v>585.79999999999995</v>
      </c>
      <c r="V58" s="44">
        <v>5089.3999999999996</v>
      </c>
    </row>
    <row r="59" spans="1:22">
      <c r="A59" s="44" t="s">
        <v>168</v>
      </c>
      <c r="B59" s="44">
        <v>14</v>
      </c>
      <c r="C59" s="44">
        <v>50.1</v>
      </c>
      <c r="D59" s="44">
        <v>27.9</v>
      </c>
      <c r="E59" s="44">
        <v>3.3</v>
      </c>
      <c r="F59" s="44">
        <v>5.0999999999999996</v>
      </c>
      <c r="G59" s="44">
        <v>2.6</v>
      </c>
      <c r="H59" s="44">
        <v>3.7</v>
      </c>
      <c r="I59" s="44">
        <v>1.5</v>
      </c>
      <c r="J59" s="44">
        <v>0.2</v>
      </c>
      <c r="K59" s="44">
        <v>14</v>
      </c>
      <c r="L59" s="44">
        <v>2.1</v>
      </c>
      <c r="M59" s="44">
        <v>0</v>
      </c>
      <c r="N59" s="44">
        <v>0</v>
      </c>
      <c r="O59" s="44">
        <v>78.099999999999994</v>
      </c>
      <c r="P59" s="44">
        <v>0</v>
      </c>
      <c r="Q59" s="44">
        <v>18.5</v>
      </c>
      <c r="R59" s="44">
        <v>7.8</v>
      </c>
      <c r="S59" s="44">
        <v>6.1</v>
      </c>
      <c r="T59" s="44">
        <v>20.3</v>
      </c>
      <c r="U59" s="44">
        <v>0</v>
      </c>
      <c r="V59" s="44">
        <v>0</v>
      </c>
    </row>
    <row r="60" spans="1:22">
      <c r="A60" s="44" t="s">
        <v>167</v>
      </c>
      <c r="B60" s="44">
        <v>44.3</v>
      </c>
      <c r="C60" s="44">
        <v>107.2</v>
      </c>
      <c r="D60" s="44">
        <v>55.7</v>
      </c>
      <c r="E60" s="44">
        <v>37.200000000000003</v>
      </c>
      <c r="F60" s="44">
        <v>143.5</v>
      </c>
      <c r="G60" s="44">
        <v>54.8</v>
      </c>
      <c r="H60" s="44">
        <v>51.2</v>
      </c>
      <c r="I60" s="44">
        <v>32.799999999999997</v>
      </c>
      <c r="J60" s="44">
        <v>42.3</v>
      </c>
      <c r="K60" s="44">
        <v>25.2</v>
      </c>
      <c r="L60" s="44">
        <v>58.5</v>
      </c>
      <c r="M60" s="44">
        <v>1214.3</v>
      </c>
      <c r="N60" s="44">
        <v>1125.8</v>
      </c>
      <c r="O60" s="44">
        <v>1279.3</v>
      </c>
      <c r="P60" s="44">
        <v>2728.1</v>
      </c>
      <c r="Q60" s="44">
        <v>1707.2</v>
      </c>
      <c r="R60" s="44">
        <v>1187.3</v>
      </c>
      <c r="S60" s="44">
        <v>681.7</v>
      </c>
      <c r="T60" s="44">
        <v>823</v>
      </c>
      <c r="U60" s="44">
        <v>585.79999999999995</v>
      </c>
      <c r="V60" s="44">
        <v>5089.3999999999996</v>
      </c>
    </row>
    <row r="62" spans="1:22">
      <c r="A62" s="44" t="s">
        <v>166</v>
      </c>
      <c r="B62" s="44">
        <v>45423.9</v>
      </c>
      <c r="C62" s="44">
        <v>48265</v>
      </c>
      <c r="D62" s="44">
        <v>49273</v>
      </c>
      <c r="E62" s="44">
        <v>46506.1</v>
      </c>
      <c r="F62" s="44">
        <v>54573.7</v>
      </c>
      <c r="G62" s="44">
        <v>56507.9</v>
      </c>
      <c r="H62" s="44">
        <v>57418.400000000001</v>
      </c>
      <c r="I62" s="44">
        <v>55613</v>
      </c>
      <c r="J62" s="44">
        <v>50454.6</v>
      </c>
      <c r="K62" s="44">
        <v>55083.199999999997</v>
      </c>
      <c r="L62" s="44">
        <v>77214.5</v>
      </c>
      <c r="M62" s="99">
        <v>105106</v>
      </c>
      <c r="N62" s="44">
        <v>126426.3</v>
      </c>
      <c r="O62" s="44">
        <v>158521.1</v>
      </c>
      <c r="P62" s="44">
        <v>164073.9</v>
      </c>
      <c r="Q62" s="44">
        <v>219134.4</v>
      </c>
      <c r="R62" s="44">
        <v>260214.2</v>
      </c>
      <c r="S62" s="44">
        <v>350488.8</v>
      </c>
      <c r="T62" s="44">
        <v>434843.2</v>
      </c>
      <c r="U62" s="44">
        <v>550401.80000000005</v>
      </c>
      <c r="V62" s="44">
        <v>717914.3</v>
      </c>
    </row>
    <row r="63" spans="1:22">
      <c r="A63" s="44" t="s">
        <v>165</v>
      </c>
      <c r="B63" s="44">
        <v>42693.4</v>
      </c>
      <c r="C63" s="44">
        <v>48349.3</v>
      </c>
      <c r="D63" s="44">
        <v>50646.3</v>
      </c>
      <c r="E63" s="44">
        <v>52020.5</v>
      </c>
      <c r="F63" s="44">
        <v>58893.599999999999</v>
      </c>
      <c r="G63" s="44">
        <v>60581.4</v>
      </c>
      <c r="H63" s="44">
        <v>62186.8</v>
      </c>
      <c r="I63" s="44">
        <v>62404.6</v>
      </c>
      <c r="J63" s="44">
        <v>59173.9</v>
      </c>
      <c r="K63" s="44">
        <v>59632.5</v>
      </c>
      <c r="L63" s="44">
        <v>75409.2</v>
      </c>
      <c r="M63" s="44">
        <v>93448.2</v>
      </c>
      <c r="N63" s="44">
        <v>117008.2</v>
      </c>
      <c r="O63" s="44">
        <v>146898.1</v>
      </c>
      <c r="P63" s="44">
        <v>154777.79999999999</v>
      </c>
      <c r="Q63" s="44">
        <v>204479.6</v>
      </c>
      <c r="R63" s="44">
        <v>267345.3</v>
      </c>
      <c r="S63" s="44">
        <v>347420.9</v>
      </c>
      <c r="T63" s="44">
        <v>465506.1</v>
      </c>
      <c r="U63" s="44">
        <v>605965.30000000005</v>
      </c>
      <c r="V63" s="44">
        <v>782391.7</v>
      </c>
    </row>
    <row r="64" spans="1:22">
      <c r="A64" s="44" t="s">
        <v>164</v>
      </c>
      <c r="B64" s="44">
        <v>2730.5</v>
      </c>
      <c r="C64" s="44">
        <v>-84.299999999995634</v>
      </c>
      <c r="D64" s="44">
        <v>-1373.3</v>
      </c>
      <c r="E64" s="44">
        <v>-5514.4</v>
      </c>
      <c r="F64" s="44">
        <v>-4319.8999999999996</v>
      </c>
      <c r="G64" s="44">
        <v>-4073.4999999999927</v>
      </c>
      <c r="H64" s="44">
        <v>-4768.3999999999996</v>
      </c>
      <c r="I64" s="44">
        <v>-6791.6</v>
      </c>
      <c r="J64" s="44">
        <v>-8719.2999999999993</v>
      </c>
      <c r="K64" s="44">
        <v>-4549.3</v>
      </c>
      <c r="L64" s="44">
        <v>1805.3</v>
      </c>
      <c r="M64" s="44">
        <v>11657.8</v>
      </c>
      <c r="N64" s="44">
        <v>9418.1</v>
      </c>
      <c r="O64" s="44">
        <v>11623</v>
      </c>
      <c r="P64" s="44">
        <v>9296.1</v>
      </c>
      <c r="Q64" s="44">
        <v>14654.8</v>
      </c>
      <c r="R64" s="44">
        <v>-7131.1</v>
      </c>
      <c r="S64" s="44">
        <v>3067.9</v>
      </c>
      <c r="T64" s="44">
        <v>-30662.9</v>
      </c>
      <c r="U64" s="44">
        <v>-55563.4</v>
      </c>
      <c r="V64" s="44">
        <v>-64477.4</v>
      </c>
    </row>
    <row r="65" spans="1:22">
      <c r="A65" s="44" t="s">
        <v>163</v>
      </c>
      <c r="B65" s="44">
        <v>2207.1999999999998</v>
      </c>
      <c r="C65" s="44">
        <v>-817.19999999999561</v>
      </c>
      <c r="D65" s="44">
        <v>-2544.5</v>
      </c>
      <c r="E65" s="44">
        <v>-5889.3</v>
      </c>
      <c r="F65" s="44">
        <v>-4341.3999999999996</v>
      </c>
      <c r="G65" s="44">
        <v>-4169.7999999999929</v>
      </c>
      <c r="H65" s="44">
        <v>-7347.5</v>
      </c>
      <c r="I65" s="44">
        <v>-8779.5</v>
      </c>
      <c r="J65" s="44">
        <v>-4553.8</v>
      </c>
      <c r="K65" s="44">
        <v>4225.7</v>
      </c>
      <c r="L65" s="44">
        <v>1794.1</v>
      </c>
      <c r="M65" s="44">
        <v>11629.7</v>
      </c>
      <c r="N65" s="44">
        <v>9379.5</v>
      </c>
      <c r="O65" s="44">
        <v>11616.1</v>
      </c>
      <c r="P65" s="44">
        <v>9247.6</v>
      </c>
      <c r="Q65" s="44">
        <v>14654.8</v>
      </c>
      <c r="R65" s="44">
        <v>-7138.8</v>
      </c>
      <c r="S65" s="44">
        <v>3035</v>
      </c>
      <c r="T65" s="44">
        <v>-30663.8</v>
      </c>
      <c r="U65" s="44">
        <v>-55564.7</v>
      </c>
      <c r="V65" s="44">
        <v>-64477.5</v>
      </c>
    </row>
    <row r="66" spans="1:22">
      <c r="A66" s="44" t="s">
        <v>162</v>
      </c>
      <c r="B66" s="44">
        <v>39779.4</v>
      </c>
      <c r="C66" s="44">
        <v>45199</v>
      </c>
      <c r="D66" s="44">
        <v>46562.8</v>
      </c>
      <c r="E66" s="44">
        <v>47412.6</v>
      </c>
      <c r="F66" s="44">
        <v>53105.3</v>
      </c>
      <c r="G66" s="44">
        <v>53921.1</v>
      </c>
      <c r="H66" s="44">
        <v>53963.199999999997</v>
      </c>
      <c r="I66" s="44">
        <v>52748.6</v>
      </c>
      <c r="J66" s="44">
        <v>48999.3</v>
      </c>
      <c r="K66" s="44">
        <v>52823</v>
      </c>
      <c r="L66" s="44">
        <v>68526.399999999994</v>
      </c>
      <c r="M66" s="44">
        <v>87745.2</v>
      </c>
      <c r="N66" s="44">
        <v>106765.1</v>
      </c>
      <c r="O66" s="44">
        <v>23164.799999999999</v>
      </c>
      <c r="P66" s="44">
        <v>172991.9</v>
      </c>
      <c r="Q66" s="44">
        <v>237250.9</v>
      </c>
      <c r="R66" s="44">
        <v>302243.5</v>
      </c>
      <c r="S66" s="44">
        <v>413169.5</v>
      </c>
      <c r="T66" s="44">
        <v>549825.30000000005</v>
      </c>
      <c r="U66" s="44">
        <v>722861.8</v>
      </c>
      <c r="V66" s="44">
        <v>961820.3</v>
      </c>
    </row>
    <row r="67" spans="1:22">
      <c r="A67" s="44" t="s">
        <v>161</v>
      </c>
      <c r="B67" s="44">
        <v>5644.5</v>
      </c>
      <c r="C67" s="44">
        <v>3066.0000000000073</v>
      </c>
      <c r="D67" s="44">
        <v>2710.2</v>
      </c>
      <c r="E67" s="44">
        <v>-906.5</v>
      </c>
      <c r="F67" s="44">
        <v>1468.4</v>
      </c>
      <c r="G67" s="44">
        <v>2586.8000000000102</v>
      </c>
      <c r="H67" s="44">
        <v>3455.2</v>
      </c>
      <c r="I67" s="44">
        <v>2864.4</v>
      </c>
      <c r="J67" s="44">
        <v>1455.3</v>
      </c>
      <c r="K67" s="44">
        <v>2260.1999999999998</v>
      </c>
      <c r="L67" s="44">
        <v>8688.1000000000058</v>
      </c>
      <c r="M67" s="44">
        <v>17360.8</v>
      </c>
      <c r="N67" s="44">
        <v>19661.2</v>
      </c>
      <c r="O67" s="44">
        <v>23157.9</v>
      </c>
      <c r="P67" s="44">
        <v>25718.6</v>
      </c>
      <c r="Q67" s="44">
        <v>32528.7</v>
      </c>
      <c r="R67" s="44">
        <v>17285.599999999999</v>
      </c>
      <c r="S67" s="44">
        <v>25115.1</v>
      </c>
      <c r="T67" s="44">
        <v>4920.6000000000004</v>
      </c>
      <c r="U67" s="44">
        <v>-4373.6000000000004</v>
      </c>
      <c r="V67" s="44">
        <v>-22479</v>
      </c>
    </row>
    <row r="68" spans="1:22">
      <c r="A68" s="44" t="s">
        <v>160</v>
      </c>
      <c r="B68" s="44">
        <v>5121.2</v>
      </c>
      <c r="C68" s="44">
        <v>2333.1000000000072</v>
      </c>
      <c r="D68" s="44">
        <v>1539</v>
      </c>
      <c r="E68" s="44">
        <v>-1281.4000000000001</v>
      </c>
      <c r="F68" s="44">
        <v>1446.9</v>
      </c>
      <c r="G68" s="44">
        <v>2490.50000000001</v>
      </c>
      <c r="H68" s="44">
        <v>876.09999999999718</v>
      </c>
      <c r="I68" s="44">
        <v>2719.7</v>
      </c>
      <c r="J68" s="44">
        <v>1395.1</v>
      </c>
      <c r="K68" s="44">
        <v>2255.6999999999998</v>
      </c>
      <c r="L68" s="44">
        <v>8676.9</v>
      </c>
      <c r="M68" s="44">
        <v>17332.7</v>
      </c>
      <c r="N68" s="44">
        <v>19622.599999999999</v>
      </c>
      <c r="O68" s="44">
        <v>135356.29999999999</v>
      </c>
      <c r="P68" s="44">
        <v>25670.1</v>
      </c>
      <c r="Q68" s="44">
        <v>32528.7</v>
      </c>
      <c r="R68" s="44">
        <v>17277.900000000001</v>
      </c>
      <c r="S68" s="44">
        <v>25082.2</v>
      </c>
      <c r="T68" s="44">
        <v>4919.7</v>
      </c>
      <c r="U68" s="44">
        <v>-4374.8999999999996</v>
      </c>
      <c r="V68" s="44">
        <v>-22479.1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C13"/>
  <sheetViews>
    <sheetView zoomScale="125" zoomScaleNormal="125" zoomScalePageLayoutView="125" workbookViewId="0">
      <pane xSplit="5" ySplit="1" topLeftCell="N2" activePane="bottomRight" state="frozen"/>
      <selection pane="topRight"/>
      <selection pane="bottomLeft"/>
      <selection pane="bottomRight" activeCell="B2" sqref="B2"/>
    </sheetView>
  </sheetViews>
  <sheetFormatPr baseColWidth="10" defaultColWidth="8.83203125" defaultRowHeight="12" x14ac:dyDescent="0"/>
  <cols>
    <col min="1" max="1" width="8.1640625" style="44" customWidth="1"/>
    <col min="2" max="2" width="11.33203125" style="44" customWidth="1"/>
    <col min="3" max="3" width="8.5" style="44" hidden="1" customWidth="1"/>
    <col min="4" max="4" width="5.83203125" style="44" hidden="1" customWidth="1"/>
    <col min="5" max="5" width="5.33203125" style="44" hidden="1" customWidth="1"/>
    <col min="6" max="158" width="7.1640625" style="44" customWidth="1"/>
    <col min="159" max="159" width="10.5" style="44" customWidth="1"/>
    <col min="160" max="16384" width="8.83203125" style="44"/>
  </cols>
  <sheetData>
    <row r="1" spans="1:159" ht="33.25" customHeight="1">
      <c r="A1" s="100" t="s">
        <v>216</v>
      </c>
      <c r="B1" s="100" t="s">
        <v>217</v>
      </c>
      <c r="C1" s="100" t="s">
        <v>218</v>
      </c>
      <c r="D1" s="100" t="s">
        <v>219</v>
      </c>
      <c r="E1" s="100"/>
      <c r="F1" s="100" t="s">
        <v>220</v>
      </c>
      <c r="G1" s="100" t="s">
        <v>221</v>
      </c>
      <c r="H1" s="100" t="s">
        <v>222</v>
      </c>
      <c r="I1" s="100" t="s">
        <v>223</v>
      </c>
      <c r="J1" s="100" t="s">
        <v>224</v>
      </c>
      <c r="K1" s="100" t="s">
        <v>225</v>
      </c>
      <c r="L1" s="100" t="s">
        <v>226</v>
      </c>
      <c r="M1" s="100" t="s">
        <v>227</v>
      </c>
      <c r="N1" s="100" t="s">
        <v>228</v>
      </c>
      <c r="O1" s="100" t="s">
        <v>229</v>
      </c>
      <c r="P1" s="100" t="s">
        <v>230</v>
      </c>
      <c r="Q1" s="100" t="s">
        <v>231</v>
      </c>
      <c r="R1" s="100" t="s">
        <v>232</v>
      </c>
      <c r="S1" s="100" t="s">
        <v>233</v>
      </c>
      <c r="T1" s="100" t="s">
        <v>234</v>
      </c>
      <c r="U1" s="100" t="s">
        <v>235</v>
      </c>
      <c r="V1" s="100" t="s">
        <v>236</v>
      </c>
      <c r="W1" s="100" t="s">
        <v>237</v>
      </c>
      <c r="X1" s="100" t="s">
        <v>238</v>
      </c>
      <c r="Y1" s="100" t="s">
        <v>239</v>
      </c>
      <c r="Z1" s="100" t="s">
        <v>240</v>
      </c>
      <c r="AA1" s="100" t="s">
        <v>241</v>
      </c>
      <c r="AB1" s="100" t="s">
        <v>242</v>
      </c>
      <c r="AC1" s="100" t="s">
        <v>243</v>
      </c>
      <c r="AD1" s="100" t="s">
        <v>244</v>
      </c>
      <c r="AE1" s="100" t="s">
        <v>245</v>
      </c>
      <c r="AF1" s="100" t="s">
        <v>246</v>
      </c>
      <c r="AG1" s="100" t="s">
        <v>247</v>
      </c>
      <c r="AH1" s="100" t="s">
        <v>248</v>
      </c>
      <c r="AI1" s="100" t="s">
        <v>249</v>
      </c>
      <c r="AJ1" s="100" t="s">
        <v>250</v>
      </c>
      <c r="AK1" s="100" t="s">
        <v>251</v>
      </c>
      <c r="AL1" s="100" t="s">
        <v>252</v>
      </c>
      <c r="AM1" s="100" t="s">
        <v>253</v>
      </c>
      <c r="AN1" s="100" t="s">
        <v>254</v>
      </c>
      <c r="AO1" s="100" t="s">
        <v>255</v>
      </c>
      <c r="AP1" s="100" t="s">
        <v>256</v>
      </c>
      <c r="AQ1" s="100" t="s">
        <v>257</v>
      </c>
      <c r="AR1" s="100" t="s">
        <v>258</v>
      </c>
      <c r="AS1" s="100" t="s">
        <v>259</v>
      </c>
      <c r="AT1" s="100" t="s">
        <v>260</v>
      </c>
      <c r="AU1" s="100" t="s">
        <v>261</v>
      </c>
      <c r="AV1" s="100" t="s">
        <v>262</v>
      </c>
      <c r="AW1" s="100" t="s">
        <v>263</v>
      </c>
      <c r="AX1" s="100" t="s">
        <v>264</v>
      </c>
      <c r="AY1" s="100" t="s">
        <v>265</v>
      </c>
      <c r="AZ1" s="100" t="s">
        <v>266</v>
      </c>
      <c r="BA1" s="100" t="s">
        <v>267</v>
      </c>
      <c r="BB1" s="100" t="s">
        <v>268</v>
      </c>
      <c r="BC1" s="100" t="s">
        <v>269</v>
      </c>
      <c r="BD1" s="100" t="s">
        <v>270</v>
      </c>
      <c r="BE1" s="100" t="s">
        <v>271</v>
      </c>
      <c r="BF1" s="100" t="s">
        <v>272</v>
      </c>
      <c r="BG1" s="100" t="s">
        <v>273</v>
      </c>
      <c r="BH1" s="100" t="s">
        <v>274</v>
      </c>
      <c r="BI1" s="100" t="s">
        <v>275</v>
      </c>
      <c r="BJ1" s="100" t="s">
        <v>276</v>
      </c>
      <c r="BK1" s="100" t="s">
        <v>277</v>
      </c>
      <c r="BL1" s="100" t="s">
        <v>278</v>
      </c>
      <c r="BM1" s="100" t="s">
        <v>279</v>
      </c>
      <c r="BN1" s="100" t="s">
        <v>280</v>
      </c>
      <c r="BO1" s="100" t="s">
        <v>281</v>
      </c>
      <c r="BP1" s="100" t="s">
        <v>282</v>
      </c>
      <c r="BQ1" s="100" t="s">
        <v>283</v>
      </c>
      <c r="BR1" s="100" t="s">
        <v>284</v>
      </c>
      <c r="BS1" s="100" t="s">
        <v>285</v>
      </c>
      <c r="BT1" s="100" t="s">
        <v>286</v>
      </c>
      <c r="BU1" s="100" t="s">
        <v>287</v>
      </c>
      <c r="BV1" s="100" t="s">
        <v>288</v>
      </c>
      <c r="BW1" s="100" t="s">
        <v>289</v>
      </c>
      <c r="BX1" s="100" t="s">
        <v>290</v>
      </c>
      <c r="BY1" s="100" t="s">
        <v>291</v>
      </c>
      <c r="BZ1" s="100" t="s">
        <v>292</v>
      </c>
      <c r="CA1" s="100" t="s">
        <v>293</v>
      </c>
      <c r="CB1" s="100" t="s">
        <v>294</v>
      </c>
      <c r="CC1" s="100" t="s">
        <v>295</v>
      </c>
      <c r="CD1" s="100" t="s">
        <v>296</v>
      </c>
      <c r="CE1" s="100" t="s">
        <v>297</v>
      </c>
      <c r="CF1" s="100" t="s">
        <v>298</v>
      </c>
      <c r="CG1" s="100" t="s">
        <v>299</v>
      </c>
      <c r="CH1" s="100" t="s">
        <v>300</v>
      </c>
      <c r="CI1" s="100" t="s">
        <v>301</v>
      </c>
      <c r="CJ1" s="100" t="s">
        <v>302</v>
      </c>
      <c r="CK1" s="100" t="s">
        <v>303</v>
      </c>
      <c r="CL1" s="100" t="s">
        <v>304</v>
      </c>
      <c r="CM1" s="100" t="s">
        <v>305</v>
      </c>
      <c r="CN1" s="100" t="s">
        <v>306</v>
      </c>
      <c r="CO1" s="100" t="s">
        <v>307</v>
      </c>
      <c r="CP1" s="100" t="s">
        <v>308</v>
      </c>
      <c r="CQ1" s="100" t="s">
        <v>309</v>
      </c>
      <c r="CR1" s="100" t="s">
        <v>310</v>
      </c>
      <c r="CS1" s="100" t="s">
        <v>311</v>
      </c>
      <c r="CT1" s="100" t="s">
        <v>312</v>
      </c>
      <c r="CU1" s="100" t="s">
        <v>313</v>
      </c>
      <c r="CV1" s="100" t="s">
        <v>314</v>
      </c>
      <c r="CW1" s="100" t="s">
        <v>315</v>
      </c>
      <c r="CX1" s="100" t="s">
        <v>316</v>
      </c>
      <c r="CY1" s="100" t="s">
        <v>317</v>
      </c>
      <c r="CZ1" s="100" t="s">
        <v>318</v>
      </c>
      <c r="DA1" s="100" t="s">
        <v>319</v>
      </c>
      <c r="DB1" s="100" t="s">
        <v>320</v>
      </c>
      <c r="DC1" s="100" t="s">
        <v>321</v>
      </c>
      <c r="DD1" s="100" t="s">
        <v>322</v>
      </c>
      <c r="DE1" s="100" t="s">
        <v>323</v>
      </c>
      <c r="DF1" s="100" t="s">
        <v>324</v>
      </c>
      <c r="DG1" s="100" t="s">
        <v>325</v>
      </c>
      <c r="DH1" s="100" t="s">
        <v>326</v>
      </c>
      <c r="DI1" s="100" t="s">
        <v>327</v>
      </c>
      <c r="DJ1" s="100" t="s">
        <v>328</v>
      </c>
      <c r="DK1" s="100" t="s">
        <v>329</v>
      </c>
      <c r="DL1" s="100" t="s">
        <v>330</v>
      </c>
      <c r="DM1" s="100" t="s">
        <v>331</v>
      </c>
      <c r="DN1" s="100" t="s">
        <v>332</v>
      </c>
      <c r="DO1" s="100" t="s">
        <v>333</v>
      </c>
      <c r="DP1" s="100" t="s">
        <v>334</v>
      </c>
      <c r="DQ1" s="100" t="s">
        <v>335</v>
      </c>
      <c r="DR1" s="100" t="s">
        <v>336</v>
      </c>
      <c r="DS1" s="100" t="s">
        <v>337</v>
      </c>
      <c r="DT1" s="100" t="s">
        <v>338</v>
      </c>
      <c r="DU1" s="100" t="s">
        <v>339</v>
      </c>
      <c r="DV1" s="100" t="s">
        <v>340</v>
      </c>
      <c r="DW1" s="100" t="s">
        <v>341</v>
      </c>
      <c r="DX1" s="100" t="s">
        <v>342</v>
      </c>
      <c r="DY1" s="100" t="s">
        <v>343</v>
      </c>
      <c r="DZ1" s="100" t="s">
        <v>344</v>
      </c>
      <c r="EA1" s="100" t="s">
        <v>345</v>
      </c>
      <c r="EB1" s="100" t="s">
        <v>346</v>
      </c>
      <c r="EC1" s="100" t="s">
        <v>347</v>
      </c>
      <c r="ED1" s="100" t="s">
        <v>348</v>
      </c>
      <c r="EE1" s="100" t="s">
        <v>349</v>
      </c>
      <c r="EF1" s="100" t="s">
        <v>350</v>
      </c>
      <c r="EG1" s="100" t="s">
        <v>351</v>
      </c>
      <c r="EH1" s="100" t="s">
        <v>352</v>
      </c>
      <c r="EI1" s="100" t="s">
        <v>353</v>
      </c>
      <c r="EJ1" s="100" t="s">
        <v>354</v>
      </c>
      <c r="EK1" s="100" t="s">
        <v>355</v>
      </c>
      <c r="EL1" s="100" t="s">
        <v>356</v>
      </c>
      <c r="EM1" s="100" t="s">
        <v>357</v>
      </c>
      <c r="EN1" s="100" t="s">
        <v>358</v>
      </c>
      <c r="EO1" s="100" t="s">
        <v>359</v>
      </c>
      <c r="EP1" s="100" t="s">
        <v>360</v>
      </c>
      <c r="EQ1" s="100" t="s">
        <v>361</v>
      </c>
      <c r="ER1" s="100" t="s">
        <v>362</v>
      </c>
      <c r="ES1" s="100" t="s">
        <v>363</v>
      </c>
      <c r="ET1" s="100" t="s">
        <v>364</v>
      </c>
      <c r="EU1" s="100" t="s">
        <v>365</v>
      </c>
      <c r="EV1" s="100" t="s">
        <v>366</v>
      </c>
      <c r="EW1" s="100" t="s">
        <v>367</v>
      </c>
      <c r="EX1" s="100" t="s">
        <v>368</v>
      </c>
      <c r="EY1" s="100" t="s">
        <v>369</v>
      </c>
      <c r="EZ1" s="100" t="s">
        <v>370</v>
      </c>
      <c r="FA1" s="100" t="s">
        <v>371</v>
      </c>
      <c r="FB1" s="100" t="s">
        <v>372</v>
      </c>
      <c r="FC1" s="100" t="s">
        <v>373</v>
      </c>
    </row>
    <row r="2" spans="1:159" ht="41.75" customHeight="1">
      <c r="A2" s="101" t="s">
        <v>374</v>
      </c>
      <c r="B2" s="101" t="s">
        <v>375</v>
      </c>
      <c r="C2" s="101" t="s">
        <v>376</v>
      </c>
      <c r="D2" s="101" t="s">
        <v>377</v>
      </c>
      <c r="E2" s="101"/>
      <c r="F2" s="102">
        <v>63.84</v>
      </c>
      <c r="G2" s="102">
        <v>64.12</v>
      </c>
      <c r="H2" s="102">
        <v>59.82</v>
      </c>
      <c r="I2" s="102">
        <v>64.84</v>
      </c>
      <c r="J2" s="102">
        <v>65.63</v>
      </c>
      <c r="K2" s="102">
        <v>65.459999999999994</v>
      </c>
      <c r="L2" s="102">
        <v>65.78</v>
      </c>
      <c r="M2" s="102">
        <v>67.099999999999994</v>
      </c>
      <c r="N2" s="102">
        <v>67.64</v>
      </c>
      <c r="O2" s="102">
        <v>67.88</v>
      </c>
      <c r="P2" s="102">
        <v>70.010000000000005</v>
      </c>
      <c r="Q2" s="102">
        <v>72.13</v>
      </c>
      <c r="R2" s="102">
        <v>75.52</v>
      </c>
      <c r="S2" s="102">
        <v>74.67</v>
      </c>
      <c r="T2" s="102">
        <v>74.3</v>
      </c>
      <c r="U2" s="102">
        <v>74.33</v>
      </c>
      <c r="V2" s="102">
        <v>74.5</v>
      </c>
      <c r="W2" s="102">
        <v>75.62</v>
      </c>
      <c r="X2" s="102">
        <v>77.22</v>
      </c>
      <c r="Y2" s="102">
        <v>77.66</v>
      </c>
      <c r="Z2" s="102">
        <v>77.8</v>
      </c>
      <c r="AA2" s="102">
        <v>79.760000000000005</v>
      </c>
      <c r="AB2" s="102">
        <v>80.56</v>
      </c>
      <c r="AC2" s="102">
        <v>80.64</v>
      </c>
      <c r="AD2" s="102">
        <v>85.6</v>
      </c>
      <c r="AE2" s="102">
        <v>82.15</v>
      </c>
      <c r="AF2" s="102">
        <v>85.17</v>
      </c>
      <c r="AG2" s="102">
        <v>80.89</v>
      </c>
      <c r="AH2" s="102">
        <v>83.72</v>
      </c>
      <c r="AI2" s="102">
        <v>84.59</v>
      </c>
      <c r="AJ2" s="102">
        <v>85.81</v>
      </c>
      <c r="AK2" s="102">
        <v>86.08</v>
      </c>
      <c r="AL2" s="102">
        <v>86.26</v>
      </c>
      <c r="AM2" s="102">
        <v>86.99</v>
      </c>
      <c r="AN2" s="102">
        <v>86.28</v>
      </c>
      <c r="AO2" s="102">
        <v>87.97</v>
      </c>
      <c r="AP2" s="102">
        <v>93.12</v>
      </c>
      <c r="AQ2" s="102">
        <v>89.39</v>
      </c>
      <c r="AR2" s="102">
        <v>91.05</v>
      </c>
      <c r="AS2" s="102">
        <v>91.53</v>
      </c>
      <c r="AT2" s="102">
        <v>92.26</v>
      </c>
      <c r="AU2" s="102">
        <v>91.63</v>
      </c>
      <c r="AV2" s="102">
        <v>91.2</v>
      </c>
      <c r="AW2" s="102">
        <v>92.13</v>
      </c>
      <c r="AX2" s="102">
        <v>92.84</v>
      </c>
      <c r="AY2" s="102">
        <v>93.68</v>
      </c>
      <c r="AZ2" s="102">
        <v>93.98</v>
      </c>
      <c r="BA2" s="102">
        <v>94.27</v>
      </c>
      <c r="BB2" s="102">
        <v>95.94</v>
      </c>
      <c r="BC2" s="102">
        <v>98.48</v>
      </c>
      <c r="BD2" s="102">
        <v>98.55</v>
      </c>
      <c r="BE2" s="102">
        <v>98.82</v>
      </c>
      <c r="BF2" s="102">
        <v>98.95</v>
      </c>
      <c r="BG2" s="102">
        <v>101.25</v>
      </c>
      <c r="BH2" s="102">
        <v>101</v>
      </c>
      <c r="BI2" s="102">
        <v>99.94</v>
      </c>
      <c r="BJ2" s="102">
        <v>101.37</v>
      </c>
      <c r="BK2" s="102">
        <v>101.52</v>
      </c>
      <c r="BL2" s="102">
        <v>101.77</v>
      </c>
      <c r="BM2" s="102">
        <v>102.37</v>
      </c>
      <c r="BN2" s="102">
        <v>102.12</v>
      </c>
      <c r="BO2" s="102">
        <v>105.3</v>
      </c>
      <c r="BP2" s="102">
        <v>106.48</v>
      </c>
      <c r="BQ2" s="102">
        <v>104.65</v>
      </c>
      <c r="BR2" s="102">
        <v>105.74</v>
      </c>
      <c r="BS2" s="102">
        <v>107.79</v>
      </c>
      <c r="BT2" s="102">
        <v>103.47</v>
      </c>
      <c r="BU2" s="102">
        <v>110.18</v>
      </c>
      <c r="BV2" s="102">
        <v>110.31</v>
      </c>
      <c r="BW2" s="102">
        <v>111.3</v>
      </c>
      <c r="BX2" s="102">
        <v>111.85</v>
      </c>
      <c r="BY2" s="102">
        <v>111.54</v>
      </c>
      <c r="BZ2" s="102">
        <v>116.48</v>
      </c>
      <c r="CA2" s="102">
        <v>107.24</v>
      </c>
      <c r="CB2" s="102">
        <v>110.63</v>
      </c>
      <c r="CC2" s="102">
        <v>113.11</v>
      </c>
      <c r="CD2" s="102">
        <v>113.63</v>
      </c>
      <c r="CE2" s="102">
        <v>110.73</v>
      </c>
      <c r="CF2" s="102">
        <v>114.36</v>
      </c>
      <c r="CG2" s="102">
        <v>115.9</v>
      </c>
      <c r="CH2" s="102">
        <v>115.55</v>
      </c>
      <c r="CI2" s="102">
        <v>114.35</v>
      </c>
      <c r="CJ2" s="102">
        <v>111.68</v>
      </c>
      <c r="CK2" s="102">
        <v>111.43</v>
      </c>
      <c r="CL2" s="102">
        <v>111.29</v>
      </c>
      <c r="CM2" s="102">
        <v>108.91</v>
      </c>
      <c r="CN2" s="102">
        <v>108.91</v>
      </c>
      <c r="CO2" s="102">
        <v>110.54</v>
      </c>
      <c r="CP2" s="102">
        <v>111.04</v>
      </c>
      <c r="CQ2" s="102">
        <v>110.73</v>
      </c>
      <c r="CR2" s="102">
        <v>112.49</v>
      </c>
      <c r="CS2" s="102">
        <v>113.65</v>
      </c>
      <c r="CT2" s="102">
        <v>114.87</v>
      </c>
      <c r="CU2" s="102">
        <v>116.12</v>
      </c>
      <c r="CV2" s="102">
        <v>114.95</v>
      </c>
      <c r="CW2" s="102">
        <v>122.46</v>
      </c>
      <c r="CX2" s="102">
        <v>117.72</v>
      </c>
      <c r="CY2" s="102">
        <v>120.94</v>
      </c>
      <c r="CZ2" s="102">
        <v>120.13</v>
      </c>
      <c r="DA2" s="102">
        <v>121.64</v>
      </c>
      <c r="DB2" s="102">
        <v>122.09</v>
      </c>
      <c r="DC2" s="102">
        <v>122.14</v>
      </c>
      <c r="DD2" s="102">
        <v>122.28</v>
      </c>
      <c r="DE2" s="102">
        <v>124.9</v>
      </c>
      <c r="DF2" s="102">
        <v>126.67</v>
      </c>
      <c r="DG2" s="102">
        <v>126.05</v>
      </c>
      <c r="DH2" s="102">
        <v>128.88</v>
      </c>
      <c r="DI2" s="102">
        <v>134.76</v>
      </c>
      <c r="DJ2" s="102">
        <v>129.97999999999999</v>
      </c>
      <c r="DK2" s="102">
        <v>131.47</v>
      </c>
      <c r="DL2" s="102">
        <v>130.16999999999999</v>
      </c>
      <c r="DM2" s="102">
        <v>131.74</v>
      </c>
      <c r="DN2" s="102">
        <v>131.85</v>
      </c>
      <c r="DO2" s="102">
        <v>131.74</v>
      </c>
      <c r="DP2" s="102">
        <v>131.51</v>
      </c>
      <c r="DQ2" s="102">
        <v>130.78</v>
      </c>
      <c r="DR2" s="102">
        <v>133.41999999999999</v>
      </c>
      <c r="DS2" s="102">
        <v>130.47</v>
      </c>
      <c r="DT2" s="102">
        <v>134.13</v>
      </c>
      <c r="DU2" s="102">
        <v>138.35</v>
      </c>
      <c r="DV2" s="102">
        <v>132.41</v>
      </c>
      <c r="DW2" s="102">
        <v>130.33000000000001</v>
      </c>
      <c r="DX2" s="102">
        <v>133.68</v>
      </c>
      <c r="DY2" s="102">
        <v>131.41999999999999</v>
      </c>
      <c r="DZ2" s="102">
        <v>125.73</v>
      </c>
      <c r="EA2" s="102">
        <v>126.14</v>
      </c>
      <c r="EB2" s="102">
        <v>128.54</v>
      </c>
      <c r="EC2" s="102">
        <v>130.29</v>
      </c>
      <c r="ED2" s="102">
        <v>129.55000000000001</v>
      </c>
      <c r="EE2" s="102">
        <v>131.69999999999999</v>
      </c>
      <c r="EF2" s="102">
        <v>132.76</v>
      </c>
      <c r="EG2" s="102">
        <v>134.58000000000001</v>
      </c>
      <c r="EH2" s="102">
        <v>131.94</v>
      </c>
      <c r="EI2" s="102">
        <v>128.97999999999999</v>
      </c>
      <c r="EJ2" s="102">
        <v>134.28</v>
      </c>
      <c r="EK2" s="102">
        <v>132.66</v>
      </c>
      <c r="EL2" s="102">
        <v>132.01</v>
      </c>
      <c r="EM2" s="102">
        <v>130.47</v>
      </c>
      <c r="EN2" s="102">
        <v>130.94</v>
      </c>
      <c r="EO2" s="102">
        <v>130</v>
      </c>
      <c r="EP2" s="102">
        <v>128.80000000000001</v>
      </c>
      <c r="EQ2" s="102">
        <v>129.9</v>
      </c>
      <c r="ER2" s="102">
        <v>126.9</v>
      </c>
      <c r="ES2" s="102">
        <v>126.6</v>
      </c>
      <c r="ET2" s="102">
        <v>128.1</v>
      </c>
      <c r="EU2" s="102">
        <v>129.19999999999999</v>
      </c>
      <c r="EV2" s="102">
        <v>126.4</v>
      </c>
      <c r="EW2" s="102">
        <v>127.3</v>
      </c>
      <c r="EX2" s="102">
        <v>126.4</v>
      </c>
      <c r="EY2" s="102">
        <v>128.9</v>
      </c>
      <c r="EZ2" s="102">
        <v>128.6</v>
      </c>
      <c r="FA2" s="102">
        <v>126.9</v>
      </c>
      <c r="FB2" s="102">
        <v>126.5</v>
      </c>
      <c r="FC2" s="102"/>
    </row>
    <row r="3" spans="1:159" ht="51" customHeight="1">
      <c r="A3" s="101" t="s">
        <v>374</v>
      </c>
      <c r="B3" s="101" t="s">
        <v>378</v>
      </c>
      <c r="C3" s="101" t="s">
        <v>376</v>
      </c>
      <c r="D3" s="101" t="s">
        <v>379</v>
      </c>
      <c r="E3" s="101"/>
      <c r="F3" s="102">
        <v>0.63501663138796205</v>
      </c>
      <c r="G3" s="102">
        <v>4.0206081422365099</v>
      </c>
      <c r="H3" s="102">
        <v>7.9350675539423197</v>
      </c>
      <c r="I3" s="102">
        <v>18.359375</v>
      </c>
      <c r="J3" s="102">
        <v>23.033033033033298</v>
      </c>
      <c r="K3" s="102">
        <v>28.412986489211299</v>
      </c>
      <c r="L3" s="102">
        <v>32.935464292939699</v>
      </c>
      <c r="M3" s="102">
        <v>36.534361993706199</v>
      </c>
      <c r="N3" s="102">
        <v>38.484201970943701</v>
      </c>
      <c r="O3" s="102">
        <v>39.397959183673599</v>
      </c>
      <c r="P3" s="102">
        <v>40.571253071252897</v>
      </c>
      <c r="Q3" s="102">
        <v>40.952868852459197</v>
      </c>
      <c r="R3" s="102">
        <v>39.603365384615401</v>
      </c>
      <c r="S3" s="102">
        <v>36.127027289501797</v>
      </c>
      <c r="T3" s="102">
        <v>31.704810836057799</v>
      </c>
      <c r="U3" s="102">
        <v>19.378860963019498</v>
      </c>
      <c r="V3" s="102">
        <v>14.3275567488406</v>
      </c>
      <c r="W3" s="102">
        <v>10.2386934673368</v>
      </c>
      <c r="X3" s="102">
        <v>7.31243341957087</v>
      </c>
      <c r="Y3" s="102">
        <v>4.8773234200743598</v>
      </c>
      <c r="Z3" s="102">
        <v>3.52872129704356</v>
      </c>
      <c r="AA3" s="102">
        <v>3.9089378522801099</v>
      </c>
      <c r="AB3" s="102">
        <v>3.63411259194522</v>
      </c>
      <c r="AC3" s="102">
        <v>3.6563204186959899</v>
      </c>
      <c r="AD3" s="102">
        <v>2.7407088534939099</v>
      </c>
      <c r="AE3" s="102">
        <v>2.2615395591068101</v>
      </c>
      <c r="AF3" s="102">
        <v>2.27675721682396</v>
      </c>
      <c r="AG3" s="102">
        <v>3.0906642092577998</v>
      </c>
      <c r="AH3" s="102">
        <v>4.2556219755195004</v>
      </c>
      <c r="AI3" s="102">
        <v>4.9287749287749696</v>
      </c>
      <c r="AJ3" s="102">
        <v>4.9422108771183799</v>
      </c>
      <c r="AK3" s="102">
        <v>5.2814405217638498</v>
      </c>
      <c r="AL3" s="102">
        <v>5.9027777777777803</v>
      </c>
      <c r="AM3" s="102">
        <v>5.6991898555829401</v>
      </c>
      <c r="AN3" s="102">
        <v>5.4392129304287504</v>
      </c>
      <c r="AO3" s="102">
        <v>6.1009817671808699</v>
      </c>
      <c r="AP3" s="102">
        <v>7.1927374301677096</v>
      </c>
      <c r="AQ3" s="102">
        <v>8.1345053718432592</v>
      </c>
      <c r="AR3" s="102">
        <v>9.1470180305132391</v>
      </c>
      <c r="AS3" s="102">
        <v>8.7533521281715103</v>
      </c>
      <c r="AT3" s="102">
        <v>8.6075085324232496</v>
      </c>
      <c r="AU3" s="102">
        <v>8.9940266087428409</v>
      </c>
      <c r="AV3" s="102">
        <v>9.5810810810809599</v>
      </c>
      <c r="AW3" s="102">
        <v>9.6828496397549308</v>
      </c>
      <c r="AX3" s="102">
        <v>10.264302442288299</v>
      </c>
      <c r="AY3" s="102">
        <v>10.683817648627</v>
      </c>
      <c r="AZ3" s="102">
        <v>12.023460410557201</v>
      </c>
      <c r="BA3" s="102">
        <v>12.326503635161901</v>
      </c>
      <c r="BB3" s="102">
        <v>12.130293159609099</v>
      </c>
      <c r="BC3" s="102">
        <v>11.4838709677419</v>
      </c>
      <c r="BD3" s="102">
        <v>11.125230319588301</v>
      </c>
      <c r="BE3" s="102">
        <v>11.6464339908953</v>
      </c>
      <c r="BF3" s="102">
        <v>11.501476965621199</v>
      </c>
      <c r="BG3" s="102">
        <v>11.0232297440369</v>
      </c>
      <c r="BH3" s="102">
        <v>10.599334073252001</v>
      </c>
      <c r="BI3" s="102">
        <v>10.737307385352</v>
      </c>
      <c r="BJ3" s="102">
        <v>10.443594878330099</v>
      </c>
      <c r="BK3" s="102">
        <v>10.531703498524699</v>
      </c>
      <c r="BL3" s="102">
        <v>9.9833412660637908</v>
      </c>
      <c r="BM3" s="102">
        <v>9.8381877022654596</v>
      </c>
      <c r="BN3" s="102">
        <v>9.7023140280198898</v>
      </c>
      <c r="BO3" s="102">
        <v>9.597772637337</v>
      </c>
      <c r="BP3" s="102">
        <v>9.1078780851627901</v>
      </c>
      <c r="BQ3" s="102">
        <v>8.8761288609379605</v>
      </c>
      <c r="BR3" s="102">
        <v>8.8152389697528601</v>
      </c>
      <c r="BS3" s="102">
        <v>8.7718498993899097</v>
      </c>
      <c r="BT3" s="102">
        <v>8.6417620475720192</v>
      </c>
      <c r="BU3" s="102">
        <v>8.6718722093622205</v>
      </c>
      <c r="BV3" s="102">
        <v>8.5674061739006095</v>
      </c>
      <c r="BW3" s="102">
        <v>8.3747638267852693</v>
      </c>
      <c r="BX3" s="102">
        <v>8.5300774193001594</v>
      </c>
      <c r="BY3" s="102">
        <v>8.4760220762218292</v>
      </c>
      <c r="BZ3" s="102">
        <v>8.2390774007540593</v>
      </c>
      <c r="CA3" s="102">
        <v>8.4245439469319905</v>
      </c>
      <c r="CB3" s="102">
        <v>8.8215931533902605</v>
      </c>
      <c r="CC3" s="102">
        <v>8.90873448050543</v>
      </c>
      <c r="CD3" s="102">
        <v>9.0672451193058201</v>
      </c>
      <c r="CE3" s="102">
        <v>9.2754562142317507</v>
      </c>
      <c r="CF3" s="102">
        <v>9.1329107123671101</v>
      </c>
      <c r="CG3" s="102">
        <v>9.0044862208929999</v>
      </c>
      <c r="CH3" s="102">
        <v>8.6892020769312097</v>
      </c>
      <c r="CI3" s="102">
        <v>8.42016629828432</v>
      </c>
      <c r="CJ3" s="102">
        <v>7.8689208933418104</v>
      </c>
      <c r="CK3" s="102">
        <v>7.2381346293041497</v>
      </c>
      <c r="CL3" s="102">
        <v>6.8128265546563398</v>
      </c>
      <c r="CM3" s="102">
        <v>6.77067400836148</v>
      </c>
      <c r="CN3" s="102">
        <v>6.2512603347449804</v>
      </c>
      <c r="CO3" s="102">
        <v>5.69999999999993</v>
      </c>
      <c r="CP3" s="102">
        <v>5.4892601431979999</v>
      </c>
      <c r="CQ3" s="102">
        <v>5.2667984189723898</v>
      </c>
      <c r="CR3" s="102">
        <v>5.5429752879787504</v>
      </c>
      <c r="CS3" s="102">
        <v>5.92846643802062</v>
      </c>
      <c r="CT3" s="102">
        <v>6.1518962659646403</v>
      </c>
      <c r="CU3" s="102">
        <v>6.5430540724201602</v>
      </c>
      <c r="CV3" s="102">
        <v>7.1013931888544199</v>
      </c>
      <c r="CW3" s="102">
        <v>7.7041751036543999</v>
      </c>
      <c r="CX3" s="102">
        <v>8.1910608095145694</v>
      </c>
      <c r="CY3" s="102">
        <v>9.1586285932575109</v>
      </c>
      <c r="CZ3" s="102">
        <v>9.6982349591952293</v>
      </c>
      <c r="DA3" s="102">
        <v>10.236518448439</v>
      </c>
      <c r="DB3" s="102">
        <v>10.661764705882399</v>
      </c>
      <c r="DC3" s="102">
        <v>11.0015957946118</v>
      </c>
      <c r="DD3" s="102">
        <v>11.194029850746499</v>
      </c>
      <c r="DE3" s="102">
        <v>11.082331174838</v>
      </c>
      <c r="DF3" s="102">
        <v>11.085598824393999</v>
      </c>
      <c r="DG3" s="102">
        <v>11.134396355353401</v>
      </c>
      <c r="DH3" s="102">
        <v>11.0207768744357</v>
      </c>
      <c r="DI3" s="102">
        <v>10.913160250671501</v>
      </c>
      <c r="DJ3" s="102">
        <v>10.638297872340599</v>
      </c>
      <c r="DK3" s="102">
        <v>9.9737532808395706</v>
      </c>
      <c r="DL3" s="102">
        <v>9.6626297577856395</v>
      </c>
      <c r="DM3" s="102">
        <v>9.7064881565397805</v>
      </c>
      <c r="DN3" s="102">
        <v>9.6941817872046006</v>
      </c>
      <c r="DO3" s="102">
        <v>9.6828752642701001</v>
      </c>
      <c r="DP3" s="102">
        <v>9.6476510067109107</v>
      </c>
      <c r="DQ3" s="102">
        <v>9.7684876748835592</v>
      </c>
      <c r="DR3" s="102">
        <v>9.8883836295987795</v>
      </c>
      <c r="DS3" s="102">
        <v>9.6991063376237392</v>
      </c>
      <c r="DT3" s="102">
        <v>9.4711147274206198</v>
      </c>
      <c r="DU3" s="102">
        <v>9.5326499313905906</v>
      </c>
      <c r="DV3" s="102">
        <v>9.7035256410253599</v>
      </c>
      <c r="DW3" s="102">
        <v>9.7215592680994298</v>
      </c>
      <c r="DX3" s="102">
        <v>9.8051589492777396</v>
      </c>
      <c r="DY3" s="102">
        <v>9.8099037784553698</v>
      </c>
      <c r="DZ3" s="102">
        <v>9.8936087598050992</v>
      </c>
      <c r="EA3" s="102">
        <v>9.89205859676178</v>
      </c>
      <c r="EB3" s="102">
        <v>9.9158377964804991</v>
      </c>
      <c r="EC3" s="102">
        <v>9.93096123207647</v>
      </c>
      <c r="ED3" s="102">
        <v>10.014295387856601</v>
      </c>
      <c r="EE3" s="102">
        <v>10.239162929746101</v>
      </c>
      <c r="EF3" s="102">
        <v>10.621376542291801</v>
      </c>
      <c r="EG3" s="102">
        <v>10.8327192336039</v>
      </c>
      <c r="EH3" s="102">
        <v>11.094879848075401</v>
      </c>
      <c r="EI3" s="102">
        <v>10.817865429233899</v>
      </c>
      <c r="EJ3" s="102">
        <v>10.596264367816699</v>
      </c>
      <c r="EK3" s="102">
        <v>10.4936952340251</v>
      </c>
      <c r="EL3" s="102">
        <v>10.338491979364701</v>
      </c>
      <c r="EM3" s="102">
        <v>10.4609555882974</v>
      </c>
      <c r="EN3" s="102">
        <v>10.608380899346001</v>
      </c>
      <c r="EO3" s="102">
        <v>10.5797101449271</v>
      </c>
      <c r="EP3" s="102">
        <v>10.491040897278101</v>
      </c>
      <c r="EQ3" s="102">
        <v>10.5084745762707</v>
      </c>
      <c r="ER3" s="102">
        <v>10.535510313781399</v>
      </c>
      <c r="ES3" s="102">
        <v>10.9308510638296</v>
      </c>
      <c r="ET3" s="102"/>
      <c r="EU3" s="102"/>
      <c r="EV3" s="102"/>
      <c r="EW3" s="102"/>
      <c r="EX3" s="102"/>
      <c r="EY3" s="102"/>
      <c r="EZ3" s="102"/>
      <c r="FA3" s="102"/>
      <c r="FB3" s="102"/>
      <c r="FC3" s="102"/>
    </row>
    <row r="4" spans="1:159" ht="60.25" customHeight="1">
      <c r="A4" s="101" t="s">
        <v>374</v>
      </c>
      <c r="B4" s="101" t="s">
        <v>380</v>
      </c>
      <c r="C4" s="101" t="s">
        <v>376</v>
      </c>
      <c r="D4" s="101" t="s">
        <v>377</v>
      </c>
      <c r="E4" s="101"/>
      <c r="F4" s="102">
        <v>39.020000000000003</v>
      </c>
      <c r="G4" s="102">
        <v>30.7</v>
      </c>
      <c r="H4" s="102">
        <v>37.36</v>
      </c>
      <c r="I4" s="102">
        <v>91.19</v>
      </c>
      <c r="J4" s="102">
        <v>67.61</v>
      </c>
      <c r="K4" s="102">
        <v>44.74</v>
      </c>
      <c r="L4" s="102">
        <v>67.599999999999994</v>
      </c>
      <c r="M4" s="102">
        <v>56.57</v>
      </c>
      <c r="N4" s="102">
        <v>29.3</v>
      </c>
      <c r="O4" s="102">
        <v>18.989999999999998</v>
      </c>
      <c r="P4" s="102">
        <v>7.02</v>
      </c>
      <c r="Q4" s="102">
        <v>6.11</v>
      </c>
      <c r="R4" s="102">
        <v>5.54</v>
      </c>
      <c r="S4" s="102">
        <v>6.61</v>
      </c>
      <c r="T4" s="102">
        <v>8.33</v>
      </c>
      <c r="U4" s="102">
        <v>6.31</v>
      </c>
      <c r="V4" s="102">
        <v>4.42</v>
      </c>
      <c r="W4" s="102">
        <v>3.71</v>
      </c>
      <c r="X4" s="102">
        <v>2.39</v>
      </c>
      <c r="Y4" s="102">
        <v>1.38</v>
      </c>
      <c r="Z4" s="102">
        <v>1.49</v>
      </c>
      <c r="AA4" s="102">
        <v>1.58</v>
      </c>
      <c r="AB4" s="102">
        <v>1.57</v>
      </c>
      <c r="AC4" s="102">
        <v>1.57</v>
      </c>
      <c r="AD4" s="102">
        <v>1.36</v>
      </c>
      <c r="AE4" s="102">
        <v>1.23</v>
      </c>
      <c r="AF4" s="102">
        <v>1.2</v>
      </c>
      <c r="AG4" s="102">
        <v>1.23</v>
      </c>
      <c r="AH4" s="102">
        <v>3.3</v>
      </c>
      <c r="AI4" s="102">
        <v>2.12</v>
      </c>
      <c r="AJ4" s="102">
        <v>1.87</v>
      </c>
      <c r="AK4" s="102">
        <v>2.2000000000000002</v>
      </c>
      <c r="AL4" s="102">
        <v>2.2799999999999998</v>
      </c>
      <c r="AM4" s="102">
        <v>2.29</v>
      </c>
      <c r="AN4" s="102">
        <v>2.2599999999999998</v>
      </c>
      <c r="AO4" s="102">
        <v>2.21</v>
      </c>
      <c r="AP4" s="102">
        <v>2.1800000000000002</v>
      </c>
      <c r="AQ4" s="102">
        <v>2.1800000000000002</v>
      </c>
      <c r="AR4" s="102">
        <v>2.33</v>
      </c>
      <c r="AS4" s="102">
        <v>2.75999999999999</v>
      </c>
      <c r="AT4" s="102">
        <v>3.2999999999999901</v>
      </c>
      <c r="AU4" s="102">
        <v>4.66</v>
      </c>
      <c r="AV4" s="102">
        <v>5.04</v>
      </c>
      <c r="AW4" s="102">
        <v>4.3099999999999898</v>
      </c>
      <c r="AX4" s="102">
        <v>4.53</v>
      </c>
      <c r="AY4" s="102">
        <v>4.6500000000000004</v>
      </c>
      <c r="AZ4" s="102">
        <v>6.62</v>
      </c>
      <c r="BA4" s="102">
        <v>6.73</v>
      </c>
      <c r="BB4" s="102">
        <v>7.1699999999999902</v>
      </c>
      <c r="BC4" s="102">
        <v>5.36</v>
      </c>
      <c r="BD4" s="102">
        <v>8.1899999999999906</v>
      </c>
      <c r="BE4" s="102">
        <v>7.46</v>
      </c>
      <c r="BF4" s="102">
        <v>5.99</v>
      </c>
      <c r="BG4" s="102">
        <v>7.19</v>
      </c>
      <c r="BH4" s="102">
        <v>7.75</v>
      </c>
      <c r="BI4" s="102">
        <v>6.94</v>
      </c>
      <c r="BJ4" s="102">
        <v>7.58</v>
      </c>
      <c r="BK4" s="102">
        <v>6.6699999999999902</v>
      </c>
      <c r="BL4" s="102">
        <v>8.0199999999999907</v>
      </c>
      <c r="BM4" s="102">
        <v>8.0199999999999907</v>
      </c>
      <c r="BN4" s="102">
        <v>6.83</v>
      </c>
      <c r="BO4" s="102">
        <v>6.73</v>
      </c>
      <c r="BP4" s="102">
        <v>7.66</v>
      </c>
      <c r="BQ4" s="102">
        <v>7.0899999999999901</v>
      </c>
      <c r="BR4" s="102">
        <v>7.6399999999999899</v>
      </c>
      <c r="BS4" s="102">
        <v>7.94</v>
      </c>
      <c r="BT4" s="102">
        <v>10.43</v>
      </c>
      <c r="BU4" s="102">
        <v>10.65</v>
      </c>
      <c r="BV4" s="102">
        <v>11.0299999999999</v>
      </c>
      <c r="BW4" s="102">
        <v>8.8800000000000008</v>
      </c>
      <c r="BX4" s="102">
        <v>9.99</v>
      </c>
      <c r="BY4" s="102">
        <v>9.2100000000000009</v>
      </c>
      <c r="BZ4" s="102">
        <v>8.1199999999999903</v>
      </c>
      <c r="CA4" s="102">
        <v>7.2999999999999901</v>
      </c>
      <c r="CB4" s="102">
        <v>7.8499999999999899</v>
      </c>
      <c r="CC4" s="102">
        <v>7.98</v>
      </c>
      <c r="CD4" s="102">
        <v>10.06</v>
      </c>
      <c r="CE4" s="102">
        <v>10.27</v>
      </c>
      <c r="CF4" s="102">
        <v>9.23</v>
      </c>
      <c r="CG4" s="102">
        <v>8.7100000000000009</v>
      </c>
      <c r="CH4" s="102">
        <v>9.1699999999999893</v>
      </c>
      <c r="CI4" s="102">
        <v>12.9</v>
      </c>
      <c r="CJ4" s="102">
        <v>15.21</v>
      </c>
      <c r="CK4" s="102">
        <v>14.0399999999999</v>
      </c>
      <c r="CL4" s="102">
        <v>12.09</v>
      </c>
      <c r="CM4" s="102">
        <v>10.8699999999999</v>
      </c>
      <c r="CN4" s="102">
        <v>10.71</v>
      </c>
      <c r="CO4" s="102">
        <v>11.09</v>
      </c>
      <c r="CP4" s="102">
        <v>11</v>
      </c>
      <c r="CQ4" s="102">
        <v>10.5299999999999</v>
      </c>
      <c r="CR4" s="102">
        <v>10.38</v>
      </c>
      <c r="CS4" s="102">
        <v>9.74</v>
      </c>
      <c r="CT4" s="102">
        <v>9.33</v>
      </c>
      <c r="CU4" s="102">
        <v>9.08</v>
      </c>
      <c r="CV4" s="102">
        <v>8.89</v>
      </c>
      <c r="CW4" s="102">
        <v>9.0299999999999905</v>
      </c>
      <c r="CX4" s="102">
        <v>8.8399999999999892</v>
      </c>
      <c r="CY4" s="102">
        <v>8.4600000000000009</v>
      </c>
      <c r="CZ4" s="102">
        <v>8.58</v>
      </c>
      <c r="DA4" s="102">
        <v>8.5299999999999905</v>
      </c>
      <c r="DB4" s="102">
        <v>8.7899999999999903</v>
      </c>
      <c r="DC4" s="102">
        <v>8.89</v>
      </c>
      <c r="DD4" s="102">
        <v>9.1999999999999904</v>
      </c>
      <c r="DE4" s="102">
        <v>9.23</v>
      </c>
      <c r="DF4" s="102">
        <v>9.3699999999999903</v>
      </c>
      <c r="DG4" s="102">
        <v>10.1199999999999</v>
      </c>
      <c r="DH4" s="102">
        <v>9.4199999999999893</v>
      </c>
      <c r="DI4" s="102">
        <v>9.6999999999999904</v>
      </c>
      <c r="DJ4" s="102">
        <v>9.7599999999999891</v>
      </c>
      <c r="DK4" s="102">
        <v>9.6799999999999908</v>
      </c>
      <c r="DL4" s="102">
        <v>9.82</v>
      </c>
      <c r="DM4" s="102">
        <v>9.65</v>
      </c>
      <c r="DN4" s="102">
        <v>9.5399999999999903</v>
      </c>
      <c r="DO4" s="102">
        <v>9.5299999999999905</v>
      </c>
      <c r="DP4" s="102">
        <v>10.18</v>
      </c>
      <c r="DQ4" s="102">
        <v>9.49</v>
      </c>
      <c r="DR4" s="102">
        <v>9.7100000000000009</v>
      </c>
      <c r="DS4" s="102">
        <v>11.4499999999999</v>
      </c>
      <c r="DT4" s="102">
        <v>10.96</v>
      </c>
      <c r="DU4" s="102">
        <v>9.99</v>
      </c>
      <c r="DV4" s="102">
        <v>9.6300000000000008</v>
      </c>
      <c r="DW4" s="102">
        <v>9.4299999999999908</v>
      </c>
      <c r="DX4" s="102">
        <v>9.6999999999999904</v>
      </c>
      <c r="DY4" s="102">
        <v>9.4299999999999908</v>
      </c>
      <c r="DZ4" s="102">
        <v>9.3000000000000007</v>
      </c>
      <c r="EA4" s="102">
        <v>9.5399999999999903</v>
      </c>
      <c r="EB4" s="102">
        <v>9.64</v>
      </c>
      <c r="EC4" s="102">
        <v>9.83</v>
      </c>
      <c r="ED4" s="102">
        <v>9.9199999999999893</v>
      </c>
      <c r="EE4" s="102">
        <v>10.18</v>
      </c>
      <c r="EF4" s="102">
        <v>10.210000000000001</v>
      </c>
      <c r="EG4" s="102">
        <v>10.71</v>
      </c>
      <c r="EH4" s="102">
        <v>10.81</v>
      </c>
      <c r="EI4" s="102">
        <v>11.0299999999999</v>
      </c>
      <c r="EJ4" s="102">
        <v>12.01</v>
      </c>
      <c r="EK4" s="102">
        <v>11.38</v>
      </c>
      <c r="EL4" s="102">
        <v>13.69</v>
      </c>
      <c r="EM4" s="102">
        <v>13.24</v>
      </c>
      <c r="EN4" s="102">
        <v>13.64</v>
      </c>
      <c r="EO4" s="102">
        <v>11.98</v>
      </c>
      <c r="EP4" s="102">
        <v>12.19</v>
      </c>
      <c r="EQ4" s="102">
        <v>12.24</v>
      </c>
      <c r="ER4" s="102">
        <v>15.31</v>
      </c>
      <c r="ES4" s="102">
        <v>19.670000000000002</v>
      </c>
      <c r="ET4" s="102">
        <v>16.149999999999899</v>
      </c>
      <c r="EU4" s="102">
        <v>14.66</v>
      </c>
      <c r="EV4" s="102">
        <v>19.170000000000002</v>
      </c>
      <c r="EW4" s="102">
        <v>14.8</v>
      </c>
      <c r="EX4" s="102">
        <v>17.14</v>
      </c>
      <c r="EY4" s="102">
        <v>22.51</v>
      </c>
      <c r="EZ4" s="102">
        <v>15.6099999999999</v>
      </c>
      <c r="FA4" s="102">
        <v>18.78</v>
      </c>
      <c r="FB4" s="102">
        <v>13.08</v>
      </c>
      <c r="FC4" s="102"/>
    </row>
    <row r="5" spans="1:159" ht="41.75" customHeight="1">
      <c r="A5" s="101" t="s">
        <v>374</v>
      </c>
      <c r="B5" s="101" t="s">
        <v>381</v>
      </c>
      <c r="C5" s="101" t="s">
        <v>376</v>
      </c>
      <c r="D5" s="101" t="s">
        <v>377</v>
      </c>
      <c r="E5" s="101"/>
      <c r="F5" s="102">
        <v>1.4</v>
      </c>
      <c r="G5" s="102">
        <v>1.9510700000000001</v>
      </c>
      <c r="H5" s="102">
        <v>2.3842099999999999</v>
      </c>
      <c r="I5" s="102">
        <v>2.8378100000000002</v>
      </c>
      <c r="J5" s="102">
        <v>3.3063600000000002</v>
      </c>
      <c r="K5" s="102">
        <v>3.6007899999999999</v>
      </c>
      <c r="L5" s="102">
        <v>3.57023</v>
      </c>
      <c r="M5" s="102">
        <v>3.5737999999999999</v>
      </c>
      <c r="N5" s="102">
        <v>3.6047400000000001</v>
      </c>
      <c r="O5" s="102">
        <v>3.6059899999999998</v>
      </c>
      <c r="P5" s="102">
        <v>3.4885799999999998</v>
      </c>
      <c r="Q5" s="102">
        <v>3.4355000000000002</v>
      </c>
      <c r="R5" s="102">
        <v>3.21136</v>
      </c>
      <c r="S5" s="102">
        <v>3.1139999999999999</v>
      </c>
      <c r="T5" s="102">
        <v>3.0215000000000001</v>
      </c>
      <c r="U5" s="102">
        <v>2.8414999999999999</v>
      </c>
      <c r="V5" s="102">
        <v>2.7884799999999998</v>
      </c>
      <c r="W5" s="102">
        <v>2.7595999999999998</v>
      </c>
      <c r="X5" s="102">
        <v>2.7535500000000002</v>
      </c>
      <c r="Y5" s="102">
        <v>2.8771</v>
      </c>
      <c r="Z5" s="102">
        <v>2.8706</v>
      </c>
      <c r="AA5" s="102">
        <v>2.8068900000000001</v>
      </c>
      <c r="AB5" s="102">
        <v>2.8362599999999998</v>
      </c>
      <c r="AC5" s="102">
        <v>2.9267099999999999</v>
      </c>
      <c r="AD5" s="102">
        <v>2.8742899999999998</v>
      </c>
      <c r="AE5" s="102">
        <v>2.9125999999999999</v>
      </c>
      <c r="AF5" s="102">
        <v>2.8759100000000002</v>
      </c>
      <c r="AG5" s="102">
        <v>2.81447</v>
      </c>
      <c r="AH5" s="102">
        <v>2.9008500000000002</v>
      </c>
      <c r="AI5" s="102">
        <v>2.9399000000000002</v>
      </c>
      <c r="AJ5" s="102">
        <v>2.9599500000000001</v>
      </c>
      <c r="AK5" s="102">
        <v>2.9934761904761902</v>
      </c>
      <c r="AL5" s="102">
        <v>2.9743636363636399</v>
      </c>
      <c r="AM5" s="102">
        <v>2.9487999999999999</v>
      </c>
      <c r="AN5" s="102">
        <v>2.93377</v>
      </c>
      <c r="AO5" s="102">
        <v>2.9512299999999998</v>
      </c>
      <c r="AP5" s="102">
        <v>2.9245199999999998</v>
      </c>
      <c r="AQ5" s="102">
        <v>2.89845</v>
      </c>
      <c r="AR5" s="102">
        <v>2.9062999999999999</v>
      </c>
      <c r="AS5" s="102">
        <v>2.8807100000000001</v>
      </c>
      <c r="AT5" s="102">
        <v>2.8704299999999998</v>
      </c>
      <c r="AU5" s="102">
        <v>2.8640500000000002</v>
      </c>
      <c r="AV5" s="102">
        <v>2.8498600000000001</v>
      </c>
      <c r="AW5" s="102">
        <v>2.8683200000000002</v>
      </c>
      <c r="AX5" s="102">
        <v>2.8919999999999999</v>
      </c>
      <c r="AY5" s="102">
        <v>2.94835</v>
      </c>
      <c r="AZ5" s="102">
        <v>2.9456099999999998</v>
      </c>
      <c r="BA5" s="102">
        <v>2.9952899999999998</v>
      </c>
      <c r="BB5" s="102">
        <v>3.02745</v>
      </c>
      <c r="BC5" s="102">
        <v>3.0502500000000001</v>
      </c>
      <c r="BD5" s="102">
        <v>3.05714</v>
      </c>
      <c r="BE5" s="102">
        <v>3.0463900000000002</v>
      </c>
      <c r="BF5" s="102">
        <v>3.03505</v>
      </c>
      <c r="BG5" s="102">
        <v>3.0616500000000002</v>
      </c>
      <c r="BH5" s="102">
        <v>3.06169</v>
      </c>
      <c r="BI5" s="102">
        <v>3.0600499999999999</v>
      </c>
      <c r="BJ5" s="102">
        <v>3.0802399999999999</v>
      </c>
      <c r="BK5" s="102">
        <v>3.0772900000000001</v>
      </c>
      <c r="BL5" s="102">
        <v>3.05498</v>
      </c>
      <c r="BM5" s="102">
        <v>3.0395799999999999</v>
      </c>
      <c r="BN5" s="102">
        <v>3.0661800000000001</v>
      </c>
      <c r="BO5" s="102">
        <v>3.0827</v>
      </c>
      <c r="BP5" s="102">
        <v>3.08155</v>
      </c>
      <c r="BQ5" s="102">
        <v>3.0693899999999998</v>
      </c>
      <c r="BR5" s="102">
        <v>3.05986</v>
      </c>
      <c r="BS5" s="102">
        <v>3.0593499999999998</v>
      </c>
      <c r="BT5" s="102">
        <v>3.0934761904761898</v>
      </c>
      <c r="BU5" s="102">
        <v>3.1329099999999999</v>
      </c>
      <c r="BV5" s="102">
        <v>3.12765</v>
      </c>
      <c r="BW5" s="102">
        <v>3.1397300000000001</v>
      </c>
      <c r="BX5" s="102">
        <v>3.11571</v>
      </c>
      <c r="BY5" s="102">
        <v>3.1192799999999998</v>
      </c>
      <c r="BZ5" s="102">
        <v>3.1253299999999999</v>
      </c>
      <c r="CA5" s="102">
        <v>3.1381000000000001</v>
      </c>
      <c r="CB5" s="102">
        <v>3.1360000000000001</v>
      </c>
      <c r="CC5" s="102">
        <v>3.1469999999999998</v>
      </c>
      <c r="CD5" s="102">
        <v>3.13043</v>
      </c>
      <c r="CE5" s="102">
        <v>3.0234200000000002</v>
      </c>
      <c r="CF5" s="102">
        <v>3.00291</v>
      </c>
      <c r="CG5" s="102">
        <v>3.0132500000000002</v>
      </c>
      <c r="CH5" s="102">
        <v>3.08005</v>
      </c>
      <c r="CI5" s="102">
        <v>3.2225909090909099</v>
      </c>
      <c r="CJ5" s="102">
        <v>3.3063699999999998</v>
      </c>
      <c r="CK5" s="102">
        <v>3.40452380952381</v>
      </c>
      <c r="CL5" s="102">
        <v>3.44390476190476</v>
      </c>
      <c r="CM5" s="102">
        <v>3.49315</v>
      </c>
      <c r="CN5" s="102">
        <v>3.6416666666666702</v>
      </c>
      <c r="CO5" s="102">
        <v>3.6723868421052601</v>
      </c>
      <c r="CP5" s="102">
        <v>3.7061578947368399</v>
      </c>
      <c r="CQ5" s="102">
        <v>3.74938095238095</v>
      </c>
      <c r="CR5" s="102">
        <v>3.7895909090909101</v>
      </c>
      <c r="CS5" s="102">
        <v>3.81935</v>
      </c>
      <c r="CT5" s="102">
        <v>3.8222272727272699</v>
      </c>
      <c r="CU5" s="102">
        <v>3.8061904761904799</v>
      </c>
      <c r="CV5" s="102">
        <v>3.7907999999999999</v>
      </c>
      <c r="CW5" s="102">
        <v>3.7864761904761899</v>
      </c>
      <c r="CX5" s="102">
        <v>3.8065000000000002</v>
      </c>
      <c r="CY5" s="102">
        <v>3.8552499999999998</v>
      </c>
      <c r="CZ5" s="102">
        <v>3.8428260869565198</v>
      </c>
      <c r="DA5" s="102">
        <v>3.8560476190476201</v>
      </c>
      <c r="DB5" s="102">
        <v>3.8824736842105301</v>
      </c>
      <c r="DC5" s="102">
        <v>3.9057142857142901</v>
      </c>
      <c r="DD5" s="102">
        <v>3.9145714285714299</v>
      </c>
      <c r="DE5" s="102">
        <v>3.91809090909091</v>
      </c>
      <c r="DF5" s="102">
        <v>3.9322727272727298</v>
      </c>
      <c r="DG5" s="102">
        <v>3.9364736842105299</v>
      </c>
      <c r="DH5" s="102">
        <v>3.9485714285714302</v>
      </c>
      <c r="DI5" s="102">
        <v>3.95675</v>
      </c>
      <c r="DJ5" s="102">
        <v>3.96247619047619</v>
      </c>
      <c r="DK5" s="102">
        <v>4.0023</v>
      </c>
      <c r="DL5" s="102">
        <v>4.0174210526315797</v>
      </c>
      <c r="DM5" s="102">
        <v>4.0460526315789496</v>
      </c>
      <c r="DN5" s="102">
        <v>4.0637142857142896</v>
      </c>
      <c r="DO5" s="102">
        <v>4.0761904761904804</v>
      </c>
      <c r="DP5" s="102">
        <v>4.1080476190476203</v>
      </c>
      <c r="DQ5" s="102">
        <v>4.149</v>
      </c>
      <c r="DR5" s="102">
        <v>4.1838636363636397</v>
      </c>
      <c r="DS5" s="102">
        <v>4.2026190476190504</v>
      </c>
      <c r="DT5" s="102">
        <v>4.24109523809524</v>
      </c>
      <c r="DU5" s="102">
        <v>4.2688947368421104</v>
      </c>
      <c r="DV5" s="102">
        <v>4.3011428571428603</v>
      </c>
      <c r="DW5" s="102">
        <v>4.3449999999999998</v>
      </c>
      <c r="DX5" s="102">
        <v>4.3366363636363596</v>
      </c>
      <c r="DY5" s="102">
        <v>4.3792941176470599</v>
      </c>
      <c r="DZ5" s="102">
        <v>4.43145238095238</v>
      </c>
      <c r="EA5" s="102">
        <v>4.4965000000000002</v>
      </c>
      <c r="EB5" s="102">
        <v>4.5497619047619002</v>
      </c>
      <c r="EC5" s="102">
        <v>4.5904999999999996</v>
      </c>
      <c r="ED5" s="102">
        <v>4.6507631578947404</v>
      </c>
      <c r="EE5" s="102">
        <v>4.7108181818181798</v>
      </c>
      <c r="EF5" s="102">
        <v>4.7902380952380996</v>
      </c>
      <c r="EG5" s="102">
        <v>4.8611052631578904</v>
      </c>
      <c r="EH5" s="102">
        <v>4.9402380952381</v>
      </c>
      <c r="EI5" s="102">
        <v>4.9923529411764704</v>
      </c>
      <c r="EJ5" s="102">
        <v>5.0644999999999998</v>
      </c>
      <c r="EK5" s="102">
        <v>5.1437499999999998</v>
      </c>
      <c r="EL5" s="102">
        <v>5.2209545454545498</v>
      </c>
      <c r="EM5" s="102">
        <v>5.3147222222222199</v>
      </c>
      <c r="EN5" s="102">
        <v>5.4218181818181801</v>
      </c>
      <c r="EO5" s="102">
        <v>5.5625238095238103</v>
      </c>
      <c r="EP5" s="102">
        <v>5.7207142857142896</v>
      </c>
      <c r="EQ5" s="102">
        <v>5.8295000000000003</v>
      </c>
      <c r="ER5" s="102">
        <v>5.9983684210526302</v>
      </c>
      <c r="ES5" s="102">
        <v>6.3027894736842098</v>
      </c>
      <c r="ET5" s="102">
        <v>7.0695454545454499</v>
      </c>
      <c r="EU5" s="102">
        <v>7.7935499999999998</v>
      </c>
      <c r="EV5" s="102">
        <v>7.8826666666666698</v>
      </c>
      <c r="EW5" s="102">
        <v>7.9506750000000004</v>
      </c>
      <c r="EX5" s="102">
        <v>7.9928499999999998</v>
      </c>
      <c r="EY5" s="102">
        <v>8.0750499999999992</v>
      </c>
      <c r="EZ5" s="102">
        <v>8.1239130434782592</v>
      </c>
      <c r="FA5" s="102">
        <v>8.2686499999999992</v>
      </c>
      <c r="FB5" s="102">
        <v>8.3659545454545494</v>
      </c>
      <c r="FC5" s="102"/>
    </row>
    <row r="6" spans="1:159" ht="51" customHeight="1">
      <c r="A6" s="101" t="s">
        <v>382</v>
      </c>
      <c r="B6" s="101" t="s">
        <v>375</v>
      </c>
      <c r="C6" s="101" t="s">
        <v>376</v>
      </c>
      <c r="D6" s="101" t="s">
        <v>377</v>
      </c>
      <c r="E6" s="101"/>
      <c r="F6" s="102">
        <v>75.796698806994897</v>
      </c>
      <c r="G6" s="102">
        <v>78.248079751593707</v>
      </c>
      <c r="H6" s="102">
        <v>78.150024513809697</v>
      </c>
      <c r="I6" s="102">
        <v>77.953914038241805</v>
      </c>
      <c r="J6" s="102">
        <v>77.169472135970196</v>
      </c>
      <c r="K6" s="102">
        <v>78.346134989377603</v>
      </c>
      <c r="L6" s="102">
        <v>78.346134989377603</v>
      </c>
      <c r="M6" s="102">
        <v>77.365582611538102</v>
      </c>
      <c r="N6" s="102">
        <v>78.346134989377603</v>
      </c>
      <c r="O6" s="102">
        <v>78.738355940513401</v>
      </c>
      <c r="P6" s="102">
        <v>79.228632129433194</v>
      </c>
      <c r="Q6" s="102">
        <v>77.463637849321998</v>
      </c>
      <c r="R6" s="102">
        <v>77.757803562673899</v>
      </c>
      <c r="S6" s="102">
        <v>77.953914038241805</v>
      </c>
      <c r="T6" s="102">
        <v>77.953914038241805</v>
      </c>
      <c r="U6" s="102">
        <v>77.659748324890003</v>
      </c>
      <c r="V6" s="102">
        <v>76.3850302336986</v>
      </c>
      <c r="W6" s="102">
        <v>76.483085471482497</v>
      </c>
      <c r="X6" s="102">
        <v>76.483085471482497</v>
      </c>
      <c r="Y6" s="102">
        <v>77.463637849321998</v>
      </c>
      <c r="Z6" s="102">
        <v>79.915018793920893</v>
      </c>
      <c r="AA6" s="102">
        <v>79.915018793920893</v>
      </c>
      <c r="AB6" s="102">
        <v>81.581957836247994</v>
      </c>
      <c r="AC6" s="102">
        <v>79.130576891649199</v>
      </c>
      <c r="AD6" s="102">
        <v>80.895571171760395</v>
      </c>
      <c r="AE6" s="102">
        <v>81.7780683118159</v>
      </c>
      <c r="AF6" s="102">
        <v>82.660565451871506</v>
      </c>
      <c r="AG6" s="102">
        <v>83.346952116359205</v>
      </c>
      <c r="AH6" s="102">
        <v>84.033338780846805</v>
      </c>
      <c r="AI6" s="102">
        <v>84.621670207550494</v>
      </c>
      <c r="AJ6" s="102">
        <v>85.111946396470302</v>
      </c>
      <c r="AK6" s="102">
        <v>86.092498774309803</v>
      </c>
      <c r="AL6" s="102">
        <v>86.484719725445601</v>
      </c>
      <c r="AM6" s="102">
        <v>85.700277823174005</v>
      </c>
      <c r="AN6" s="102">
        <v>85.896388298741897</v>
      </c>
      <c r="AO6" s="102">
        <v>86.386664487661704</v>
      </c>
      <c r="AP6" s="102">
        <v>86.974995914365394</v>
      </c>
      <c r="AQ6" s="102">
        <v>85.602222585390095</v>
      </c>
      <c r="AR6" s="102">
        <v>86.484719725445601</v>
      </c>
      <c r="AS6" s="102">
        <v>86.386664487661704</v>
      </c>
      <c r="AT6" s="102">
        <v>87.955548292204895</v>
      </c>
      <c r="AU6" s="102">
        <v>89.5244320967481</v>
      </c>
      <c r="AV6" s="102">
        <v>87.563327341069098</v>
      </c>
      <c r="AW6" s="102">
        <v>87.1711063899333</v>
      </c>
      <c r="AX6" s="102">
        <v>86.778885438797502</v>
      </c>
      <c r="AY6" s="102">
        <v>85.602222585390095</v>
      </c>
      <c r="AZ6" s="102">
        <v>87.1711063899333</v>
      </c>
      <c r="BA6" s="102">
        <v>88.641934956692594</v>
      </c>
      <c r="BB6" s="102">
        <v>89.230266383396298</v>
      </c>
      <c r="BC6" s="102">
        <v>89.818597810100002</v>
      </c>
      <c r="BD6" s="102">
        <v>88.641934956692594</v>
      </c>
      <c r="BE6" s="102">
        <v>89.5244320967481</v>
      </c>
      <c r="BF6" s="102">
        <v>89.818597810100002</v>
      </c>
      <c r="BG6" s="102">
        <v>89.230266383396298</v>
      </c>
      <c r="BH6" s="102">
        <v>89.916653047883898</v>
      </c>
      <c r="BI6" s="102">
        <v>89.622487334532096</v>
      </c>
      <c r="BJ6" s="102">
        <v>88.936100670044397</v>
      </c>
      <c r="BK6" s="102">
        <v>88.739990194476505</v>
      </c>
      <c r="BL6" s="102">
        <v>90.308873999019696</v>
      </c>
      <c r="BM6" s="102">
        <v>91.485536852427202</v>
      </c>
      <c r="BN6" s="102">
        <v>90.995260663507395</v>
      </c>
      <c r="BO6" s="102">
        <v>92.269978754698798</v>
      </c>
      <c r="BP6" s="102">
        <v>92.760254943618506</v>
      </c>
      <c r="BQ6" s="102">
        <v>93.936917797025998</v>
      </c>
      <c r="BR6" s="102">
        <v>94.034973034809894</v>
      </c>
      <c r="BS6" s="102">
        <v>95.603856839353199</v>
      </c>
      <c r="BT6" s="102">
        <v>95.015525412649495</v>
      </c>
      <c r="BU6" s="102">
        <v>95.505801601569203</v>
      </c>
      <c r="BV6" s="102">
        <v>95.701912077137095</v>
      </c>
      <c r="BW6" s="102">
        <v>96.388298741624794</v>
      </c>
      <c r="BX6" s="102">
        <v>96.5844092171927</v>
      </c>
      <c r="BY6" s="102">
        <v>97.172740643896404</v>
      </c>
      <c r="BZ6" s="102">
        <v>99.329955875143298</v>
      </c>
      <c r="CA6" s="102">
        <v>98.153293021735905</v>
      </c>
      <c r="CB6" s="102">
        <v>98.643569210655698</v>
      </c>
      <c r="CC6" s="102">
        <v>98.153293021735905</v>
      </c>
      <c r="CD6" s="102">
        <v>97.074685406112394</v>
      </c>
      <c r="CE6" s="102">
        <v>103.056054910933</v>
      </c>
      <c r="CF6" s="102">
        <v>100.898839679687</v>
      </c>
      <c r="CG6" s="102">
        <v>100.016342539631</v>
      </c>
      <c r="CH6" s="102">
        <v>101.094950155254</v>
      </c>
      <c r="CI6" s="102">
        <v>97.466906357248206</v>
      </c>
      <c r="CJ6" s="102">
        <v>93.054420656970393</v>
      </c>
      <c r="CK6" s="103">
        <v>81.189736885112197</v>
      </c>
      <c r="CL6" s="103">
        <v>83.248896878575195</v>
      </c>
      <c r="CM6" s="103">
        <v>84.719725445334504</v>
      </c>
      <c r="CN6" s="102">
        <v>86.190554012093799</v>
      </c>
      <c r="CO6" s="102">
        <v>86.680830201013507</v>
      </c>
      <c r="CP6" s="102">
        <v>88.8380454322605</v>
      </c>
      <c r="CQ6" s="102">
        <v>89.916653047883898</v>
      </c>
      <c r="CR6" s="102">
        <v>91.093315901291405</v>
      </c>
      <c r="CS6" s="102">
        <v>92.269978754698798</v>
      </c>
      <c r="CT6" s="102">
        <v>94.034973034809894</v>
      </c>
      <c r="CU6" s="102">
        <v>95.113580650433406</v>
      </c>
      <c r="CV6" s="102">
        <v>97.172740643896404</v>
      </c>
      <c r="CW6" s="102">
        <v>97.172740643896404</v>
      </c>
      <c r="CX6" s="102">
        <v>99.329955875143298</v>
      </c>
      <c r="CY6" s="102">
        <v>99.035790161791496</v>
      </c>
      <c r="CZ6" s="102">
        <v>100.11439777741499</v>
      </c>
      <c r="DA6" s="102">
        <v>101.291060630822</v>
      </c>
      <c r="DB6" s="102">
        <v>100.80078444190301</v>
      </c>
      <c r="DC6" s="102">
        <v>100.702729204119</v>
      </c>
      <c r="DD6" s="102">
        <v>99.722176826279096</v>
      </c>
      <c r="DE6" s="102">
        <v>99.329955875143298</v>
      </c>
      <c r="DF6" s="102">
        <v>99.526066350711204</v>
      </c>
      <c r="DG6" s="102">
        <v>99.6241215884952</v>
      </c>
      <c r="DH6" s="102">
        <v>99.820232064063106</v>
      </c>
      <c r="DI6" s="102">
        <v>100.702729204119</v>
      </c>
      <c r="DJ6" s="102">
        <v>100.898839679687</v>
      </c>
      <c r="DK6" s="102">
        <v>102.663833959798</v>
      </c>
      <c r="DL6" s="102">
        <v>103.056054910933</v>
      </c>
      <c r="DM6" s="102">
        <v>100.310508252983</v>
      </c>
      <c r="DN6" s="102">
        <v>103.056054910933</v>
      </c>
      <c r="DO6" s="102">
        <v>100.898839679687</v>
      </c>
      <c r="DP6" s="102">
        <v>101.48717110638999</v>
      </c>
      <c r="DQ6" s="102">
        <v>99.329955875143298</v>
      </c>
      <c r="DR6" s="102">
        <v>98.349403497303797</v>
      </c>
      <c r="DS6" s="102">
        <v>97.466906357248206</v>
      </c>
      <c r="DT6" s="102">
        <v>97.957182546167999</v>
      </c>
      <c r="DU6" s="102">
        <v>100.604673966335</v>
      </c>
      <c r="DV6" s="102">
        <v>95.701912077137095</v>
      </c>
      <c r="DW6" s="102">
        <v>96.290243503840799</v>
      </c>
      <c r="DX6" s="102">
        <v>95.996077790488997</v>
      </c>
      <c r="DY6" s="102">
        <v>96.682464454976596</v>
      </c>
      <c r="DZ6" s="102">
        <v>96.780519692760606</v>
      </c>
      <c r="EA6" s="102">
        <v>97.368851119464296</v>
      </c>
      <c r="EB6" s="102">
        <v>98.447458735087807</v>
      </c>
      <c r="EC6" s="102">
        <v>100.11439777741499</v>
      </c>
      <c r="ED6" s="102">
        <v>99.428011112927294</v>
      </c>
      <c r="EE6" s="102">
        <v>99.722176826279096</v>
      </c>
      <c r="EF6" s="102">
        <v>98.251348259519901</v>
      </c>
      <c r="EG6" s="102">
        <v>99.231900637359402</v>
      </c>
      <c r="EH6" s="102">
        <v>100.310508252983</v>
      </c>
      <c r="EI6" s="102">
        <v>97.761072070600093</v>
      </c>
      <c r="EJ6" s="102">
        <v>99.428011112927294</v>
      </c>
      <c r="EK6" s="102">
        <v>100.212453015199</v>
      </c>
      <c r="EL6" s="102">
        <v>100.016342539631</v>
      </c>
      <c r="EM6" s="102">
        <v>103.350220624285</v>
      </c>
      <c r="EN6" s="102">
        <v>99.918287301847002</v>
      </c>
      <c r="EO6" s="102">
        <v>100.11439777741499</v>
      </c>
      <c r="EP6" s="102">
        <v>102.075502533094</v>
      </c>
      <c r="EQ6" s="102">
        <v>100.11439777741499</v>
      </c>
      <c r="ER6" s="102">
        <v>100.11439777741499</v>
      </c>
      <c r="ES6" s="102">
        <v>96.486353979408705</v>
      </c>
      <c r="ET6" s="102">
        <v>98.937734924007501</v>
      </c>
      <c r="EU6" s="102">
        <v>98.937734924007501</v>
      </c>
      <c r="EV6" s="102">
        <v>98.447458735087807</v>
      </c>
      <c r="EW6" s="102">
        <v>97.957182546167999</v>
      </c>
      <c r="EX6" s="102">
        <v>97.172740643896404</v>
      </c>
      <c r="EY6" s="102">
        <v>95.603856839353199</v>
      </c>
      <c r="EZ6" s="102">
        <v>96.290243503840799</v>
      </c>
      <c r="FA6" s="102">
        <v>96.976630168328498</v>
      </c>
      <c r="FC6" s="102"/>
    </row>
    <row r="7" spans="1:159" ht="51" customHeight="1">
      <c r="A7" s="101" t="s">
        <v>382</v>
      </c>
      <c r="B7" s="101" t="s">
        <v>378</v>
      </c>
      <c r="C7" s="101" t="s">
        <v>376</v>
      </c>
      <c r="D7" s="101" t="s">
        <v>377</v>
      </c>
      <c r="E7" s="101"/>
      <c r="F7" s="102">
        <v>7.6206390196972</v>
      </c>
      <c r="G7" s="102">
        <v>7.5100806451612803</v>
      </c>
      <c r="H7" s="102">
        <v>7.7479286969621102</v>
      </c>
      <c r="I7" s="102">
        <v>7.9826269282612099</v>
      </c>
      <c r="J7" s="102">
        <v>7.7710933227266104</v>
      </c>
      <c r="K7" s="102">
        <v>7.6614897615985598</v>
      </c>
      <c r="L7" s="102">
        <v>7.5173289075466201</v>
      </c>
      <c r="M7" s="102">
        <v>7.4600096946194796</v>
      </c>
      <c r="N7" s="102">
        <v>7.9273008507347198</v>
      </c>
      <c r="O7" s="102">
        <v>8.4471930581523509</v>
      </c>
      <c r="P7" s="102">
        <v>10.9344504212881</v>
      </c>
      <c r="Q7" s="102">
        <v>12.5283768444949</v>
      </c>
      <c r="R7" s="102">
        <v>14.4678648724946</v>
      </c>
      <c r="S7" s="102">
        <v>15.850914205344599</v>
      </c>
      <c r="T7" s="102">
        <v>16.576568179699901</v>
      </c>
      <c r="U7" s="102">
        <v>16.768377253814101</v>
      </c>
      <c r="V7" s="102">
        <v>17.231038937073301</v>
      </c>
      <c r="W7" s="102">
        <v>16.5663619240134</v>
      </c>
      <c r="X7" s="102">
        <v>15.4272223735585</v>
      </c>
      <c r="Y7" s="102">
        <v>15.070594072804401</v>
      </c>
      <c r="Z7" s="102">
        <v>15.142422070942301</v>
      </c>
      <c r="AA7" s="102">
        <v>13.982582556032</v>
      </c>
      <c r="AB7" s="102">
        <v>11.0195674562307</v>
      </c>
      <c r="AC7" s="102">
        <v>9.3010549321228808</v>
      </c>
      <c r="AD7" s="102">
        <v>7.70685190513381</v>
      </c>
      <c r="AE7" s="102">
        <v>6.6893286390676296</v>
      </c>
      <c r="AF7" s="102">
        <v>5.8884669198481001</v>
      </c>
      <c r="AG7" s="102">
        <v>5.2619075899750598</v>
      </c>
      <c r="AH7" s="102">
        <v>5.1552477273621404</v>
      </c>
      <c r="AI7" s="102">
        <v>6.06156150238444</v>
      </c>
      <c r="AJ7" s="102">
        <v>6.8124606670862002</v>
      </c>
      <c r="AK7" s="102">
        <v>7.1854174833398803</v>
      </c>
      <c r="AL7" s="102">
        <v>6.7058228635886099</v>
      </c>
      <c r="AM7" s="102">
        <v>6.8647223084083402</v>
      </c>
      <c r="AN7" s="102">
        <v>7.2356215213358004</v>
      </c>
      <c r="AO7" s="102">
        <v>7.6020918249634599</v>
      </c>
      <c r="AP7" s="102">
        <v>7.4072660662493996</v>
      </c>
      <c r="AQ7" s="102">
        <v>7.3850705507510197</v>
      </c>
      <c r="AR7" s="102">
        <v>7.5354877680458898</v>
      </c>
      <c r="AS7" s="102">
        <v>8.0719175505905199</v>
      </c>
      <c r="AT7" s="102">
        <v>8.0535908087272308</v>
      </c>
      <c r="AU7" s="102">
        <v>7.2684032551744702</v>
      </c>
      <c r="AV7" s="102">
        <v>6.5657681543673601</v>
      </c>
      <c r="AW7" s="102">
        <v>6.0161650148118202</v>
      </c>
      <c r="AX7" s="102">
        <v>6.0401705974556199</v>
      </c>
      <c r="AY7" s="102">
        <v>6.3656819336575401</v>
      </c>
      <c r="AZ7" s="102">
        <v>6.2175605536332101</v>
      </c>
      <c r="BA7" s="102">
        <v>5.6891684236858202</v>
      </c>
      <c r="BB7" s="102">
        <v>5.6990584473263501</v>
      </c>
      <c r="BC7" s="102">
        <v>5.5102257073222498</v>
      </c>
      <c r="BD7" s="102">
        <v>5.3222861957590304</v>
      </c>
      <c r="BE7" s="102">
        <v>4.6324655436447202</v>
      </c>
      <c r="BF7" s="102">
        <v>4.2254008935684002</v>
      </c>
      <c r="BG7" s="102">
        <v>4.02882183808501</v>
      </c>
      <c r="BH7" s="102">
        <v>3.9669649953350299</v>
      </c>
      <c r="BI7" s="102">
        <v>3.8429695046225998</v>
      </c>
      <c r="BJ7" s="102">
        <v>3.6954279821244498</v>
      </c>
      <c r="BK7" s="102">
        <v>3.2653200491333201</v>
      </c>
      <c r="BL7" s="102">
        <v>3.0167294445009998</v>
      </c>
      <c r="BM7" s="102">
        <v>3.1411665257818999</v>
      </c>
      <c r="BN7" s="102">
        <v>2.99505865743386</v>
      </c>
      <c r="BO7" s="102">
        <v>3.0263466238157402</v>
      </c>
      <c r="BP7" s="102">
        <v>2.9633333333333298</v>
      </c>
      <c r="BQ7" s="102">
        <v>3.0003658982802799</v>
      </c>
      <c r="BR7" s="102">
        <v>3.1834645930947199</v>
      </c>
      <c r="BS7" s="102">
        <v>3.6863136863136901</v>
      </c>
      <c r="BT7" s="102">
        <v>3.73583275168677</v>
      </c>
      <c r="BU7" s="102">
        <v>4.16915819546875</v>
      </c>
      <c r="BV7" s="102">
        <v>4.13393005138406</v>
      </c>
      <c r="BW7" s="102">
        <v>4.10044605980507</v>
      </c>
      <c r="BX7" s="102">
        <v>4.1768232426378704</v>
      </c>
      <c r="BY7" s="102">
        <v>4.4420403881458101</v>
      </c>
      <c r="BZ7" s="102">
        <v>4.5365535248041802</v>
      </c>
      <c r="CA7" s="102">
        <v>4.5881397238017803</v>
      </c>
      <c r="CB7" s="102">
        <v>4.7007025154586</v>
      </c>
      <c r="CC7" s="102">
        <v>5.0185693524947501</v>
      </c>
      <c r="CD7" s="102">
        <v>5.5553766384335503</v>
      </c>
      <c r="CE7" s="102">
        <v>6.0410444166104504</v>
      </c>
      <c r="CF7" s="102">
        <v>6.3503252058569197</v>
      </c>
      <c r="CG7" s="102">
        <v>6.1517364543801998</v>
      </c>
      <c r="CH7" s="102">
        <v>6.2428371323061302</v>
      </c>
      <c r="CI7" s="102">
        <v>6.4019551831397203</v>
      </c>
      <c r="CJ7" s="102">
        <v>6.3808259027382501</v>
      </c>
      <c r="CK7" s="102">
        <v>5.8978624564487401</v>
      </c>
      <c r="CL7" s="102">
        <v>5.8382766156728101</v>
      </c>
      <c r="CM7" s="102">
        <v>5.8998974741355203</v>
      </c>
      <c r="CN7" s="102">
        <v>5.6058872638446502</v>
      </c>
      <c r="CO7" s="102">
        <v>5.53215043513024</v>
      </c>
      <c r="CP7" s="102">
        <v>5.1958750305101304</v>
      </c>
      <c r="CQ7" s="102">
        <v>4.8004118965412799</v>
      </c>
      <c r="CR7" s="102">
        <v>4.4979363118729898</v>
      </c>
      <c r="CS7" s="102">
        <v>4.3621943159286198</v>
      </c>
      <c r="CT7" s="102">
        <v>4.3388367842267499</v>
      </c>
      <c r="CU7" s="102">
        <v>4.1613220773797099</v>
      </c>
      <c r="CV7" s="102">
        <v>4.2117465224111399</v>
      </c>
      <c r="CW7" s="102">
        <v>4.3067164621495104</v>
      </c>
      <c r="CX7" s="102">
        <v>4.5870206489675596</v>
      </c>
      <c r="CY7" s="102">
        <v>4.8289620372000197</v>
      </c>
      <c r="CZ7" s="102">
        <v>5.1648415998126103</v>
      </c>
      <c r="DA7" s="102">
        <v>5.2596305145987596</v>
      </c>
      <c r="DB7" s="102">
        <v>5.2176687258911096</v>
      </c>
      <c r="DC7" s="102">
        <v>4.8406207554258298</v>
      </c>
      <c r="DD7" s="102">
        <v>4.6012800553537296</v>
      </c>
      <c r="DE7" s="102">
        <v>4.4878807070067301</v>
      </c>
      <c r="DF7" s="102">
        <v>4.7069297263146099</v>
      </c>
      <c r="DG7" s="102">
        <v>5.2007560570479399</v>
      </c>
      <c r="DH7" s="102">
        <v>5.6415960754114103</v>
      </c>
      <c r="DI7" s="102">
        <v>5.9134437782387597</v>
      </c>
      <c r="DJ7" s="102">
        <v>5.9963333803412704</v>
      </c>
      <c r="DK7" s="102">
        <v>6.0170155602820996</v>
      </c>
      <c r="DL7" s="102">
        <v>6.3004621638175697</v>
      </c>
      <c r="DM7" s="102">
        <v>6.5110871190100301</v>
      </c>
      <c r="DN7" s="102">
        <v>6.5549368763437998</v>
      </c>
      <c r="DO7" s="102">
        <v>6.71481338552291</v>
      </c>
      <c r="DP7" s="102">
        <v>6.8739319772889997</v>
      </c>
      <c r="DQ7" s="102">
        <v>7.2237374989668703</v>
      </c>
      <c r="DR7" s="102">
        <v>7.3093801426220297</v>
      </c>
      <c r="DS7" s="102">
        <v>6.9662982523003096</v>
      </c>
      <c r="DT7" s="102">
        <v>6.6362482788412303</v>
      </c>
      <c r="DU7" s="102">
        <v>6.49817557415754</v>
      </c>
      <c r="DV7" s="102">
        <v>6.2159069742689299</v>
      </c>
      <c r="DW7" s="102">
        <v>5.8460482551079602</v>
      </c>
      <c r="DX7" s="102">
        <v>5.2376836646499703</v>
      </c>
      <c r="DY7" s="102">
        <v>5.1017543859649201</v>
      </c>
      <c r="DZ7" s="102">
        <v>4.9860306291390604</v>
      </c>
      <c r="EA7" s="102">
        <v>4.9124347781164603</v>
      </c>
      <c r="EB7" s="102">
        <v>5.1949659583247501</v>
      </c>
      <c r="EC7" s="102">
        <v>5.2390863074590603</v>
      </c>
      <c r="ED7" s="102">
        <v>5.2805111821086301</v>
      </c>
      <c r="EE7" s="102">
        <v>5.44880767566743</v>
      </c>
      <c r="EF7" s="102">
        <v>5.5345975643719596</v>
      </c>
      <c r="EG7" s="102">
        <v>5.8396735022925403</v>
      </c>
      <c r="EH7" s="102">
        <v>6.1527669915073799</v>
      </c>
      <c r="EI7" s="102">
        <v>6.3107595157694201</v>
      </c>
      <c r="EJ7" s="102">
        <v>6.5857324891490299</v>
      </c>
      <c r="EK7" s="102">
        <v>6.4916823079338899</v>
      </c>
      <c r="EL7" s="102">
        <v>6.50167309786762</v>
      </c>
      <c r="EM7" s="102">
        <v>6.6924694330777497</v>
      </c>
      <c r="EN7" s="102">
        <v>6.2676512120499099</v>
      </c>
      <c r="EO7" s="102">
        <v>6.0867229845207396</v>
      </c>
      <c r="EP7" s="102">
        <v>5.8556480784637301</v>
      </c>
      <c r="EQ7" s="102">
        <v>5.8357870348023404</v>
      </c>
      <c r="ER7" s="102">
        <v>5.7721373221697201</v>
      </c>
      <c r="ES7" s="102">
        <v>5.9102161287251196</v>
      </c>
      <c r="ET7" s="102">
        <v>5.5861043589077797</v>
      </c>
      <c r="EU7" s="102">
        <v>5.6811410608300097</v>
      </c>
      <c r="EV7" s="102">
        <v>6.1552291778550901</v>
      </c>
      <c r="EW7" s="102">
        <v>6.2814945544899299</v>
      </c>
      <c r="EX7" s="102">
        <v>6.3786960344269001</v>
      </c>
      <c r="EY7" s="102">
        <v>6.5283611021368904</v>
      </c>
      <c r="EZ7" s="102">
        <v>6.5079474934828001</v>
      </c>
      <c r="FA7" s="102">
        <v>6.5176865894915998</v>
      </c>
      <c r="FB7" s="102">
        <v>6.7518290025915899</v>
      </c>
      <c r="FC7" s="102"/>
    </row>
    <row r="8" spans="1:159" ht="60.25" customHeight="1">
      <c r="A8" s="101" t="s">
        <v>382</v>
      </c>
      <c r="B8" s="101" t="s">
        <v>380</v>
      </c>
      <c r="C8" s="101" t="s">
        <v>376</v>
      </c>
      <c r="D8" s="101" t="s">
        <v>377</v>
      </c>
      <c r="E8" s="101"/>
      <c r="F8" s="102">
        <v>19.050000000000299</v>
      </c>
      <c r="G8" s="102">
        <v>18.966051909555599</v>
      </c>
      <c r="H8" s="102">
        <v>18.721941105378999</v>
      </c>
      <c r="I8" s="102">
        <v>18.374981020606</v>
      </c>
      <c r="J8" s="102">
        <v>18.3656970336</v>
      </c>
      <c r="K8" s="102">
        <v>18.099246498243701</v>
      </c>
      <c r="L8" s="102">
        <v>18.169714116966801</v>
      </c>
      <c r="M8" s="102">
        <v>17.839543160409299</v>
      </c>
      <c r="N8" s="102">
        <v>17.894285206462602</v>
      </c>
      <c r="O8" s="102">
        <v>19.586384937054198</v>
      </c>
      <c r="P8" s="102">
        <v>21.249063396647301</v>
      </c>
      <c r="Q8" s="102">
        <v>23.034265242079002</v>
      </c>
      <c r="R8" s="102">
        <v>25.057514269348498</v>
      </c>
      <c r="S8" s="102">
        <v>25.6766977812857</v>
      </c>
      <c r="T8" s="102">
        <v>26.316314239011799</v>
      </c>
      <c r="U8" s="102">
        <v>26.318999964372299</v>
      </c>
      <c r="V8" s="102">
        <v>26.308093970494401</v>
      </c>
      <c r="W8" s="102">
        <v>26.0862721067706</v>
      </c>
      <c r="X8" s="102">
        <v>25.359294289331199</v>
      </c>
      <c r="Y8" s="102">
        <v>23.4967409282545</v>
      </c>
      <c r="Z8" s="102">
        <v>21.019650717183801</v>
      </c>
      <c r="AA8" s="102">
        <v>19.536524714055499</v>
      </c>
      <c r="AB8" s="102">
        <v>18.312307489220299</v>
      </c>
      <c r="AC8" s="102">
        <v>16.9094660969307</v>
      </c>
      <c r="AD8" s="102">
        <v>16.317141664010698</v>
      </c>
      <c r="AE8" s="102">
        <v>16.299441985627901</v>
      </c>
      <c r="AF8" s="102">
        <v>16.191700070575799</v>
      </c>
      <c r="AG8" s="102">
        <v>15.95593129996</v>
      </c>
      <c r="AH8" s="102">
        <v>15.770473867406301</v>
      </c>
      <c r="AI8" s="102">
        <v>15.7990458546178</v>
      </c>
      <c r="AJ8" s="102">
        <v>15.7736344578115</v>
      </c>
      <c r="AK8" s="102">
        <v>15.861360917816199</v>
      </c>
      <c r="AL8" s="102">
        <v>16.093712405667201</v>
      </c>
      <c r="AM8" s="102">
        <v>16.409747962994</v>
      </c>
      <c r="AN8" s="102">
        <v>16.958244114808501</v>
      </c>
      <c r="AO8" s="102">
        <v>17.500600267314301</v>
      </c>
      <c r="AP8" s="102">
        <v>17.9307033341329</v>
      </c>
      <c r="AQ8" s="102">
        <v>18.4730771894619</v>
      </c>
      <c r="AR8" s="102">
        <v>18.9724695176937</v>
      </c>
      <c r="AS8" s="102">
        <v>19.3164427784357</v>
      </c>
      <c r="AT8" s="102">
        <v>19.6051821899255</v>
      </c>
      <c r="AU8" s="102">
        <v>19.7454544039722</v>
      </c>
      <c r="AV8" s="102">
        <v>19.722380836852601</v>
      </c>
      <c r="AW8" s="102">
        <v>19.748260301265699</v>
      </c>
      <c r="AX8" s="102">
        <v>19.606135882886701</v>
      </c>
      <c r="AY8" s="102">
        <v>19.251744741584101</v>
      </c>
      <c r="AZ8" s="102">
        <v>18.8652989718585</v>
      </c>
      <c r="BA8" s="102">
        <v>18.241605736954199</v>
      </c>
      <c r="BB8" s="102">
        <v>17.6521581669334</v>
      </c>
      <c r="BC8" s="102">
        <v>17.280554159200101</v>
      </c>
      <c r="BD8" s="102">
        <v>16.735188571303301</v>
      </c>
      <c r="BE8" s="102">
        <v>16.194443116434101</v>
      </c>
      <c r="BF8" s="102">
        <v>15.701356357882601</v>
      </c>
      <c r="BG8" s="102">
        <v>15.176190291121401</v>
      </c>
      <c r="BH8" s="102">
        <v>14.979245942508999</v>
      </c>
      <c r="BI8" s="102">
        <v>14.6582138559497</v>
      </c>
      <c r="BJ8" s="102">
        <v>14.170499935404299</v>
      </c>
      <c r="BK8" s="102">
        <v>13.9506943560924</v>
      </c>
      <c r="BL8" s="102">
        <v>13.648948441181</v>
      </c>
      <c r="BM8" s="102">
        <v>13.1859998939786</v>
      </c>
      <c r="BN8" s="102">
        <v>13.129493561093399</v>
      </c>
      <c r="BO8" s="102">
        <v>12.9322221457012</v>
      </c>
      <c r="BP8" s="102">
        <v>12.738133811314301</v>
      </c>
      <c r="BQ8" s="102">
        <v>12.579433739592201</v>
      </c>
      <c r="BR8" s="102">
        <v>12.43</v>
      </c>
      <c r="BS8" s="102">
        <v>12.029821794316801</v>
      </c>
      <c r="BT8" s="102">
        <v>11.725183941228799</v>
      </c>
      <c r="BU8" s="102">
        <v>11.4295651987292</v>
      </c>
      <c r="BV8" s="102">
        <v>11.2194363627792</v>
      </c>
      <c r="BW8" s="102">
        <v>11.179545435031599</v>
      </c>
      <c r="BX8" s="102">
        <v>11.18</v>
      </c>
      <c r="BY8" s="102">
        <v>11.18</v>
      </c>
      <c r="BZ8" s="102">
        <v>11.178179999999999</v>
      </c>
      <c r="CA8" s="102">
        <v>11.17947</v>
      </c>
      <c r="CB8" s="102">
        <v>11.178990000000001</v>
      </c>
      <c r="CC8" s="102">
        <v>11.369772791737301</v>
      </c>
      <c r="CD8" s="102">
        <v>11.6269990548514</v>
      </c>
      <c r="CE8" s="102">
        <v>12.0893727668462</v>
      </c>
      <c r="CF8" s="102">
        <v>12.3643023589339</v>
      </c>
      <c r="CG8" s="102">
        <v>12.9190475808911</v>
      </c>
      <c r="CH8" s="102">
        <v>13.389890192401101</v>
      </c>
      <c r="CI8" s="102">
        <v>13.6647824606768</v>
      </c>
      <c r="CJ8" s="102">
        <v>13.6399997800071</v>
      </c>
      <c r="CK8" s="102">
        <v>13.6599999600083</v>
      </c>
      <c r="CL8" s="102">
        <v>13.324251391438001</v>
      </c>
      <c r="CM8" s="102">
        <v>12.66</v>
      </c>
      <c r="CN8" s="102">
        <v>11.7031296865292</v>
      </c>
      <c r="CO8" s="102">
        <v>11.1092852908331</v>
      </c>
      <c r="CP8" s="102">
        <v>10.1594999784392</v>
      </c>
      <c r="CQ8" s="102">
        <v>9.5394039670000002</v>
      </c>
      <c r="CR8" s="102">
        <v>9.0058402528995902</v>
      </c>
      <c r="CS8" s="102">
        <v>8.65</v>
      </c>
      <c r="CT8" s="102">
        <v>8.65</v>
      </c>
      <c r="CU8" s="102">
        <v>8.65</v>
      </c>
      <c r="CV8" s="102">
        <v>8.65</v>
      </c>
      <c r="CW8" s="102">
        <v>8.6495454345771901</v>
      </c>
      <c r="CX8" s="102">
        <v>8.6494999781395094</v>
      </c>
      <c r="CY8" s="102">
        <v>8.65</v>
      </c>
      <c r="CZ8" s="102">
        <v>8.65</v>
      </c>
      <c r="DA8" s="102">
        <v>8.7222696642453403</v>
      </c>
      <c r="DB8" s="102">
        <v>9.3900000000000095</v>
      </c>
      <c r="DC8" s="102">
        <v>9.9366168898248599</v>
      </c>
      <c r="DD8" s="102">
        <v>10.3188453664576</v>
      </c>
      <c r="DE8" s="102">
        <v>10.66</v>
      </c>
      <c r="DF8" s="102">
        <v>10.66</v>
      </c>
      <c r="DG8" s="102">
        <v>10.66</v>
      </c>
      <c r="DH8" s="102">
        <v>10.66</v>
      </c>
      <c r="DI8" s="102">
        <v>10.66</v>
      </c>
      <c r="DJ8" s="102">
        <v>10.8530659756654</v>
      </c>
      <c r="DK8" s="102">
        <v>11.1694999786351</v>
      </c>
      <c r="DL8" s="102">
        <v>11.622284223669901</v>
      </c>
      <c r="DM8" s="102">
        <v>11.735735280839799</v>
      </c>
      <c r="DN8" s="102">
        <v>11.92</v>
      </c>
      <c r="DO8" s="102">
        <v>12.098514499930699</v>
      </c>
      <c r="DP8" s="102">
        <v>12.253271499878799</v>
      </c>
      <c r="DQ8" s="102">
        <v>12.417826011284401</v>
      </c>
      <c r="DR8" s="102">
        <v>11.9</v>
      </c>
      <c r="DS8" s="102">
        <v>11.6992321363965</v>
      </c>
      <c r="DT8" s="102">
        <v>11.4</v>
      </c>
      <c r="DU8" s="102">
        <v>10.9004545258937</v>
      </c>
      <c r="DV8" s="102">
        <v>10.623334540166301</v>
      </c>
      <c r="DW8" s="102">
        <v>10.295788695124701</v>
      </c>
      <c r="DX8" s="102">
        <v>9.6599844208363308</v>
      </c>
      <c r="DY8" s="102">
        <v>9.1858508116058299</v>
      </c>
      <c r="DZ8" s="102">
        <v>8.71904861199679</v>
      </c>
      <c r="EA8" s="102">
        <v>8.3904999780897196</v>
      </c>
      <c r="EB8" s="102">
        <v>8.0715507545917795</v>
      </c>
      <c r="EC8" s="102">
        <v>7.8464294802195402</v>
      </c>
      <c r="ED8" s="102">
        <v>7.3900000000000103</v>
      </c>
      <c r="EE8" s="102">
        <v>7.23084168176928</v>
      </c>
      <c r="EF8" s="102">
        <v>7.1399999999999899</v>
      </c>
      <c r="EG8" s="102">
        <v>7.1574854077006496</v>
      </c>
      <c r="EH8" s="102">
        <v>7.1100000000014596</v>
      </c>
      <c r="EI8" s="102">
        <v>7.1316583083365099</v>
      </c>
      <c r="EJ8" s="102">
        <v>7.1474988858048398</v>
      </c>
      <c r="EK8" s="102">
        <v>7.25902477862748</v>
      </c>
      <c r="EL8" s="102">
        <v>7.4237568998104502</v>
      </c>
      <c r="EM8" s="102">
        <v>7.9000000000019703</v>
      </c>
      <c r="EN8" s="102">
        <v>8.2258247089386707</v>
      </c>
      <c r="EO8" s="102">
        <v>8.4453595237122805</v>
      </c>
      <c r="EP8" s="102">
        <v>8.9000000000006008</v>
      </c>
      <c r="EQ8" s="102">
        <v>9.2475835494273593</v>
      </c>
      <c r="ER8" s="102">
        <v>9.4498974630386101</v>
      </c>
      <c r="ES8" s="102">
        <v>9.8995237888919601</v>
      </c>
      <c r="ET8" s="102">
        <v>10.172445893636199</v>
      </c>
      <c r="EU8" s="102">
        <v>10.4249745609337</v>
      </c>
      <c r="EV8" s="102">
        <v>10.650000000001601</v>
      </c>
      <c r="EW8" s="102">
        <v>10.874974603049999</v>
      </c>
      <c r="EX8" s="102">
        <v>10.9000000000018</v>
      </c>
      <c r="EY8" s="102">
        <v>10.9000000000018</v>
      </c>
      <c r="EZ8" s="102">
        <v>10.900000000002001</v>
      </c>
      <c r="FA8" s="102">
        <v>10.9014285162264</v>
      </c>
      <c r="FB8" s="102">
        <v>10.9000000000018</v>
      </c>
      <c r="FC8" s="102"/>
    </row>
    <row r="9" spans="1:159" ht="41.75" customHeight="1">
      <c r="A9" s="101" t="s">
        <v>382</v>
      </c>
      <c r="B9" s="101" t="s">
        <v>381</v>
      </c>
      <c r="C9" s="101" t="s">
        <v>376</v>
      </c>
      <c r="D9" s="101" t="s">
        <v>377</v>
      </c>
      <c r="E9" s="101"/>
      <c r="F9" s="102">
        <v>2.3771</v>
      </c>
      <c r="G9" s="102">
        <v>2.4188000000000001</v>
      </c>
      <c r="H9" s="102">
        <v>2.3458450000000002</v>
      </c>
      <c r="I9" s="102">
        <v>2.3195999999999999</v>
      </c>
      <c r="J9" s="102">
        <v>2.4796</v>
      </c>
      <c r="K9" s="102">
        <v>2.7131750000000001</v>
      </c>
      <c r="L9" s="102">
        <v>2.9338347826087001</v>
      </c>
      <c r="M9" s="102">
        <v>3.1093090909090901</v>
      </c>
      <c r="N9" s="102">
        <v>3.3412428571428601</v>
      </c>
      <c r="O9" s="102">
        <v>3.80513043478261</v>
      </c>
      <c r="P9" s="102">
        <v>3.5756000000000001</v>
      </c>
      <c r="Q9" s="102">
        <v>3.6251190476190498</v>
      </c>
      <c r="R9" s="102">
        <v>3.43755454545455</v>
      </c>
      <c r="S9" s="102">
        <v>3.5899549999999998</v>
      </c>
      <c r="T9" s="102">
        <v>3.4460894736842098</v>
      </c>
      <c r="U9" s="102">
        <v>3.1179000000000001</v>
      </c>
      <c r="V9" s="102">
        <v>2.9549428571428602</v>
      </c>
      <c r="W9" s="102">
        <v>2.8824049999999999</v>
      </c>
      <c r="X9" s="102">
        <v>2.879</v>
      </c>
      <c r="Y9" s="102">
        <v>3.0017</v>
      </c>
      <c r="Z9" s="102">
        <v>2.9220000000000002</v>
      </c>
      <c r="AA9" s="102">
        <v>2.8607</v>
      </c>
      <c r="AB9" s="102">
        <v>2.9129999999999998</v>
      </c>
      <c r="AC9" s="102">
        <v>2.9244545454545499</v>
      </c>
      <c r="AD9" s="102">
        <v>2.85103333333333</v>
      </c>
      <c r="AE9" s="102">
        <v>2.9295111111111098</v>
      </c>
      <c r="AF9" s="102">
        <v>2.9046565217391298</v>
      </c>
      <c r="AG9" s="102">
        <v>2.9051849999999999</v>
      </c>
      <c r="AH9" s="102">
        <v>3.0996190476190502</v>
      </c>
      <c r="AI9" s="102">
        <v>3.12834761904762</v>
      </c>
      <c r="AJ9" s="102">
        <v>3.03597727272727</v>
      </c>
      <c r="AK9" s="102">
        <v>3.0021</v>
      </c>
      <c r="AL9" s="102">
        <v>2.8903476190476201</v>
      </c>
      <c r="AM9" s="102">
        <v>2.852055</v>
      </c>
      <c r="AN9" s="102">
        <v>2.7852399999999999</v>
      </c>
      <c r="AO9" s="102">
        <v>2.71736086956522</v>
      </c>
      <c r="AP9" s="102">
        <v>2.6922000000000001</v>
      </c>
      <c r="AQ9" s="102">
        <v>2.597</v>
      </c>
      <c r="AR9" s="102">
        <v>2.7039</v>
      </c>
      <c r="AS9" s="102">
        <v>2.5783999999999998</v>
      </c>
      <c r="AT9" s="102">
        <v>2.452</v>
      </c>
      <c r="AU9" s="102">
        <v>2.4127000000000001</v>
      </c>
      <c r="AV9" s="102">
        <v>2.3727</v>
      </c>
      <c r="AW9" s="102">
        <v>2.35983043478261</v>
      </c>
      <c r="AX9" s="102">
        <v>2.2936000000000001</v>
      </c>
      <c r="AY9" s="102">
        <v>2.2556500000000002</v>
      </c>
      <c r="AZ9" s="102">
        <v>2.21</v>
      </c>
      <c r="BA9" s="102">
        <v>2.2847</v>
      </c>
      <c r="BB9" s="102">
        <v>2.2730999999999999</v>
      </c>
      <c r="BC9" s="102">
        <v>2.1610999999999998</v>
      </c>
      <c r="BD9" s="102">
        <v>2.1511999999999998</v>
      </c>
      <c r="BE9" s="102">
        <v>2.1284999999999998</v>
      </c>
      <c r="BF9" s="102">
        <v>2.1772999999999998</v>
      </c>
      <c r="BG9" s="102">
        <v>2.2475000000000001</v>
      </c>
      <c r="BH9" s="102">
        <v>2.1884999999999999</v>
      </c>
      <c r="BI9" s="102">
        <v>2.1551</v>
      </c>
      <c r="BJ9" s="102">
        <v>2.1678999999999999</v>
      </c>
      <c r="BK9" s="102">
        <v>2.1475</v>
      </c>
      <c r="BL9" s="102">
        <v>2.1570999999999998</v>
      </c>
      <c r="BM9" s="102">
        <v>2.1491199999999999</v>
      </c>
      <c r="BN9" s="102">
        <v>2.1377000000000002</v>
      </c>
      <c r="BO9" s="102">
        <v>2.0954999999999999</v>
      </c>
      <c r="BP9" s="102">
        <v>2.0878999999999999</v>
      </c>
      <c r="BQ9" s="102">
        <v>2.0312000000000001</v>
      </c>
      <c r="BR9" s="102">
        <v>1.9807999999999999</v>
      </c>
      <c r="BS9" s="102">
        <v>1.9311</v>
      </c>
      <c r="BT9" s="102">
        <v>1.8819999999999999</v>
      </c>
      <c r="BU9" s="102">
        <v>1.9652000000000001</v>
      </c>
      <c r="BV9" s="102">
        <v>1.8988</v>
      </c>
      <c r="BW9" s="102">
        <v>1.8002</v>
      </c>
      <c r="BX9" s="102">
        <v>1.7690999999999999</v>
      </c>
      <c r="BY9" s="102">
        <v>1.7851999999999999</v>
      </c>
      <c r="BZ9" s="102">
        <v>1.7735000000000001</v>
      </c>
      <c r="CA9" s="102">
        <v>1.7269000000000001</v>
      </c>
      <c r="CB9" s="102">
        <v>1.7068000000000001</v>
      </c>
      <c r="CC9" s="102">
        <v>1.6880999999999999</v>
      </c>
      <c r="CD9" s="102">
        <v>1.6597</v>
      </c>
      <c r="CE9" s="102">
        <v>1.6181000000000001</v>
      </c>
      <c r="CF9" s="102">
        <v>1.5906</v>
      </c>
      <c r="CG9" s="102">
        <v>1.6114999999999999</v>
      </c>
      <c r="CH9" s="102">
        <v>1.7988</v>
      </c>
      <c r="CI9" s="102">
        <v>2.1720999999999999</v>
      </c>
      <c r="CJ9" s="102">
        <v>2.2654999999999998</v>
      </c>
      <c r="CK9" s="102">
        <v>2.3936000000000002</v>
      </c>
      <c r="CL9" s="102">
        <v>2.3066428571428599</v>
      </c>
      <c r="CM9" s="102">
        <v>2.3119000000000001</v>
      </c>
      <c r="CN9" s="102">
        <v>2.32954375</v>
      </c>
      <c r="CO9" s="102">
        <v>2.2050999999999998</v>
      </c>
      <c r="CP9" s="102">
        <v>2.07264736842105</v>
      </c>
      <c r="CQ9" s="102">
        <v>1.9577761904761899</v>
      </c>
      <c r="CR9" s="102">
        <v>1.9361526315789499</v>
      </c>
      <c r="CS9" s="102">
        <v>1.84372380952381</v>
      </c>
      <c r="CT9" s="102">
        <v>1.821375</v>
      </c>
      <c r="CU9" s="102">
        <v>1.7373000000000001</v>
      </c>
      <c r="CV9" s="102">
        <v>1.7241764705882401</v>
      </c>
      <c r="CW9" s="102">
        <v>1.7467999999999999</v>
      </c>
      <c r="CX9" s="102">
        <v>1.7721800000000001</v>
      </c>
      <c r="CY9" s="102">
        <v>1.84656</v>
      </c>
      <c r="CZ9" s="102">
        <v>1.7863478260869601</v>
      </c>
      <c r="DA9" s="102">
        <v>1.7584761904761901</v>
      </c>
      <c r="DB9" s="102">
        <v>1.80273888888889</v>
      </c>
      <c r="DC9" s="102">
        <v>1.8077681818181801</v>
      </c>
      <c r="DD9" s="102">
        <v>1.7705238095238101</v>
      </c>
      <c r="DE9" s="102">
        <v>1.75914285714286</v>
      </c>
      <c r="DF9" s="102">
        <v>1.7207857142857099</v>
      </c>
      <c r="DG9" s="102">
        <v>1.6770705882352901</v>
      </c>
      <c r="DH9" s="102">
        <v>1.7121764705882401</v>
      </c>
      <c r="DI9" s="102">
        <v>1.69695</v>
      </c>
      <c r="DJ9" s="102">
        <v>1.67337894736842</v>
      </c>
      <c r="DK9" s="102">
        <v>1.66784736842105</v>
      </c>
      <c r="DL9" s="102">
        <v>1.65859130434783</v>
      </c>
      <c r="DM9" s="102">
        <v>1.592325</v>
      </c>
      <c r="DN9" s="102">
        <v>1.61227619047619</v>
      </c>
      <c r="DO9" s="102">
        <v>1.5871272727272701</v>
      </c>
      <c r="DP9" s="102">
        <v>1.56362</v>
      </c>
      <c r="DQ9" s="102">
        <v>1.5956652173913</v>
      </c>
      <c r="DR9" s="102">
        <v>1.7381952380952399</v>
      </c>
      <c r="DS9" s="102">
        <v>1.77978421052632</v>
      </c>
      <c r="DT9" s="102">
        <v>1.77401764705882</v>
      </c>
      <c r="DU9" s="102">
        <v>1.8311166666666701</v>
      </c>
      <c r="DV9" s="102">
        <v>1.7916650000000001</v>
      </c>
      <c r="DW9" s="102">
        <v>1.7196499999999999</v>
      </c>
      <c r="DX9" s="102">
        <v>1.79017727272727</v>
      </c>
      <c r="DY9" s="102">
        <v>1.8503380952380899</v>
      </c>
      <c r="DZ9" s="102">
        <v>1.97499545454545</v>
      </c>
      <c r="EA9" s="102">
        <v>2.0477714285714299</v>
      </c>
      <c r="EB9" s="102">
        <v>2.0292761904761898</v>
      </c>
      <c r="EC9" s="102">
        <v>2.02999565217391</v>
      </c>
      <c r="ED9" s="102">
        <v>2.02847368421053</v>
      </c>
      <c r="EE9" s="102">
        <v>2.0306150000000001</v>
      </c>
      <c r="EF9" s="102">
        <v>2.06046</v>
      </c>
      <c r="EG9" s="102">
        <v>2.0834055555555602</v>
      </c>
      <c r="EH9" s="102">
        <v>2.032565</v>
      </c>
      <c r="EI9" s="102">
        <v>1.9736105263157899</v>
      </c>
      <c r="EJ9" s="102">
        <v>1.98153157894737</v>
      </c>
      <c r="EK9" s="102">
        <v>2.0031142857142901</v>
      </c>
      <c r="EL9" s="102">
        <v>2.0292318181818199</v>
      </c>
      <c r="EM9" s="102">
        <v>2.1662944444444401</v>
      </c>
      <c r="EN9" s="102">
        <v>2.246445</v>
      </c>
      <c r="EO9" s="102">
        <v>2.33845454545455</v>
      </c>
      <c r="EP9" s="102">
        <v>2.272535</v>
      </c>
      <c r="EQ9" s="102">
        <v>2.1945823529411799</v>
      </c>
      <c r="ER9" s="102">
        <v>2.28878947368421</v>
      </c>
      <c r="ES9" s="102">
        <v>2.34591578947368</v>
      </c>
      <c r="ET9" s="102">
        <v>2.3815650000000002</v>
      </c>
      <c r="EU9" s="102">
        <v>2.3881105263157898</v>
      </c>
      <c r="EV9" s="102">
        <v>2.3254947368421099</v>
      </c>
      <c r="EW9" s="102">
        <v>2.2321749999999998</v>
      </c>
      <c r="EX9" s="102">
        <v>2.2202809523809499</v>
      </c>
      <c r="EY9" s="102">
        <v>2.2348599999999998</v>
      </c>
      <c r="EZ9" s="102">
        <v>2.22402173913044</v>
      </c>
      <c r="FA9" s="102">
        <v>2.2674238095238102</v>
      </c>
      <c r="FB9" s="102">
        <v>2.3322545454545498</v>
      </c>
      <c r="FC9" s="102"/>
    </row>
    <row r="10" spans="1:159" ht="51" customHeight="1">
      <c r="A10" s="101" t="s">
        <v>383</v>
      </c>
      <c r="B10" s="101" t="s">
        <v>375</v>
      </c>
      <c r="C10" s="101" t="s">
        <v>376</v>
      </c>
      <c r="D10" s="101" t="s">
        <v>377</v>
      </c>
      <c r="E10" s="101"/>
      <c r="F10" s="102">
        <v>81.424733857327595</v>
      </c>
      <c r="G10" s="102">
        <v>81.7331608795145</v>
      </c>
      <c r="H10" s="102">
        <v>79.594070241767</v>
      </c>
      <c r="I10" s="102">
        <v>82.539050840712406</v>
      </c>
      <c r="J10" s="102">
        <v>79.215998408118594</v>
      </c>
      <c r="K10" s="102">
        <v>82.359964182668406</v>
      </c>
      <c r="L10" s="102">
        <v>83.175803402646494</v>
      </c>
      <c r="M10" s="102">
        <v>79.822903193712094</v>
      </c>
      <c r="N10" s="102">
        <v>81.245647199283695</v>
      </c>
      <c r="O10" s="102">
        <v>83.912048552382799</v>
      </c>
      <c r="P10" s="102">
        <v>84.747786289921393</v>
      </c>
      <c r="Q10" s="102">
        <v>85.862103273306104</v>
      </c>
      <c r="R10" s="102">
        <v>83.961794846283993</v>
      </c>
      <c r="S10" s="102">
        <v>86.309819918416096</v>
      </c>
      <c r="T10" s="102">
        <v>87.0858621032733</v>
      </c>
      <c r="U10" s="102">
        <v>85.991443637448995</v>
      </c>
      <c r="V10" s="102">
        <v>84.479156302855401</v>
      </c>
      <c r="W10" s="102">
        <v>85.812356979404996</v>
      </c>
      <c r="X10" s="102">
        <v>85.145756641130205</v>
      </c>
      <c r="Y10" s="102">
        <v>87.772360959108497</v>
      </c>
      <c r="Z10" s="102">
        <v>86.757536563526003</v>
      </c>
      <c r="AA10" s="102">
        <v>87.822107253009605</v>
      </c>
      <c r="AB10" s="102">
        <v>88.598149437866894</v>
      </c>
      <c r="AC10" s="102">
        <v>87.095811362053496</v>
      </c>
      <c r="AD10" s="102">
        <v>90.070639737339604</v>
      </c>
      <c r="AE10" s="102">
        <v>90.558153417570395</v>
      </c>
      <c r="AF10" s="102">
        <v>91.254601532185802</v>
      </c>
      <c r="AG10" s="102">
        <v>89.732364938812097</v>
      </c>
      <c r="AH10" s="102">
        <v>93.7220177096806</v>
      </c>
      <c r="AI10" s="102">
        <v>92.309222962889294</v>
      </c>
      <c r="AJ10" s="102">
        <v>94.418465824296106</v>
      </c>
      <c r="AK10" s="102">
        <v>95.970550194010499</v>
      </c>
      <c r="AL10" s="102">
        <v>97.562431598845905</v>
      </c>
      <c r="AM10" s="102">
        <v>96.338672768878695</v>
      </c>
      <c r="AN10" s="102">
        <v>95.522833548900607</v>
      </c>
      <c r="AO10" s="102">
        <v>95.940702417669897</v>
      </c>
      <c r="AP10" s="102">
        <v>97.035120883494201</v>
      </c>
      <c r="AQ10" s="102">
        <v>96.458063874241404</v>
      </c>
      <c r="AR10" s="102">
        <v>93.731966968460796</v>
      </c>
      <c r="AS10" s="102">
        <v>101.004875136802</v>
      </c>
      <c r="AT10" s="102">
        <v>98.149437866878898</v>
      </c>
      <c r="AU10" s="102">
        <v>98.7165456173515</v>
      </c>
      <c r="AV10" s="102">
        <v>99.522435578549405</v>
      </c>
      <c r="AW10" s="102">
        <v>99.721420754153797</v>
      </c>
      <c r="AX10" s="102">
        <v>102.18883693164901</v>
      </c>
      <c r="AY10" s="102">
        <v>100.397970351209</v>
      </c>
      <c r="AZ10" s="102">
        <v>101.074519948264</v>
      </c>
      <c r="BA10" s="102">
        <v>102.387822107253</v>
      </c>
      <c r="BB10" s="102">
        <v>102.636553576759</v>
      </c>
      <c r="BC10" s="102">
        <v>101.243657347528</v>
      </c>
      <c r="BD10" s="102">
        <v>100.149238881703</v>
      </c>
      <c r="BE10" s="102">
        <v>102.745995423341</v>
      </c>
      <c r="BF10" s="102">
        <v>103.60163167844</v>
      </c>
      <c r="BG10" s="102">
        <v>101.074519948264</v>
      </c>
      <c r="BH10" s="102">
        <v>103.13401651577</v>
      </c>
      <c r="BI10" s="102">
        <v>100.83573773753901</v>
      </c>
      <c r="BJ10" s="102">
        <v>101.79086658044</v>
      </c>
      <c r="BK10" s="102">
        <v>102.994726892846</v>
      </c>
      <c r="BL10" s="102">
        <v>102.785792458462</v>
      </c>
      <c r="BM10" s="102">
        <v>104.735847179385</v>
      </c>
      <c r="BN10" s="102">
        <v>104.128942393792</v>
      </c>
      <c r="BO10" s="102">
        <v>106.25808377275899</v>
      </c>
      <c r="BP10" s="102">
        <v>107.362451497363</v>
      </c>
      <c r="BQ10" s="102">
        <v>106.695851159089</v>
      </c>
      <c r="BR10" s="102">
        <v>106.218286737638</v>
      </c>
      <c r="BS10" s="102">
        <v>110.227838026067</v>
      </c>
      <c r="BT10" s="102">
        <v>105.07412197791299</v>
      </c>
      <c r="BU10" s="102">
        <v>104.95473087255</v>
      </c>
      <c r="BV10" s="102">
        <v>104.805491990847</v>
      </c>
      <c r="BW10" s="102">
        <v>106.596358571286</v>
      </c>
      <c r="BX10" s="102">
        <v>106.377474878122</v>
      </c>
      <c r="BY10" s="102">
        <v>108.427022186847</v>
      </c>
      <c r="BZ10" s="102">
        <v>108.039001094418</v>
      </c>
      <c r="CA10" s="102">
        <v>108.058899611979</v>
      </c>
      <c r="CB10" s="102">
        <v>108.85484031439699</v>
      </c>
      <c r="CC10" s="102">
        <v>110.04875136802301</v>
      </c>
      <c r="CD10" s="102">
        <v>105.58153417570399</v>
      </c>
      <c r="CE10" s="102">
        <v>108.934434384638</v>
      </c>
      <c r="CF10" s="102">
        <v>106.337677843001</v>
      </c>
      <c r="CG10" s="102">
        <v>104.566709780121</v>
      </c>
      <c r="CH10" s="102">
        <v>105.76062083374801</v>
      </c>
      <c r="CI10" s="102">
        <v>105.11391901303401</v>
      </c>
      <c r="CJ10" s="102">
        <v>103.651377972341</v>
      </c>
      <c r="CK10" s="102">
        <v>101.183961794846</v>
      </c>
      <c r="CL10" s="102">
        <v>99.830862600736197</v>
      </c>
      <c r="CM10" s="102">
        <v>99.810964083175804</v>
      </c>
      <c r="CN10" s="102">
        <v>99.412993731967006</v>
      </c>
      <c r="CO10" s="102">
        <v>98.079793055417397</v>
      </c>
      <c r="CP10" s="102">
        <v>95.890956123768802</v>
      </c>
      <c r="CQ10" s="102">
        <v>98.338473783703094</v>
      </c>
      <c r="CR10" s="102">
        <v>98.328524524922898</v>
      </c>
      <c r="CS10" s="102">
        <v>100.388021092429</v>
      </c>
      <c r="CT10" s="102">
        <v>100.527310715352</v>
      </c>
      <c r="CU10" s="102">
        <v>100.00994925878</v>
      </c>
      <c r="CV10" s="102">
        <v>102.905183563824</v>
      </c>
      <c r="CW10" s="102">
        <v>100.507412197791</v>
      </c>
      <c r="CX10" s="102">
        <v>100.47756442145101</v>
      </c>
      <c r="CY10" s="102">
        <v>99.900507412197797</v>
      </c>
      <c r="CZ10" s="103">
        <v>81.215799422942993</v>
      </c>
      <c r="DA10" s="102">
        <v>95.821311312307202</v>
      </c>
      <c r="DB10" s="102">
        <v>100.099492587802</v>
      </c>
      <c r="DC10" s="102">
        <v>100.91533180778001</v>
      </c>
      <c r="DD10" s="102">
        <v>103.293204656253</v>
      </c>
      <c r="DE10" s="102">
        <v>104.49706496866</v>
      </c>
      <c r="DF10" s="102">
        <v>103.51208834941799</v>
      </c>
      <c r="DG10" s="102">
        <v>103.61158093722</v>
      </c>
      <c r="DH10" s="102">
        <v>104.03939906477</v>
      </c>
      <c r="DI10" s="102">
        <v>104.69605014426401</v>
      </c>
      <c r="DJ10" s="102">
        <v>104.72589792060499</v>
      </c>
      <c r="DK10" s="102">
        <v>100.716346632176</v>
      </c>
      <c r="DL10" s="102">
        <v>105.332802706198</v>
      </c>
      <c r="DM10" s="102">
        <v>107.531588896627</v>
      </c>
      <c r="DN10" s="102">
        <v>107.889762212715</v>
      </c>
      <c r="DO10" s="102">
        <v>104.93483235498999</v>
      </c>
      <c r="DP10" s="102">
        <v>105.671077504726</v>
      </c>
      <c r="DQ10" s="102">
        <v>104.596557556462</v>
      </c>
      <c r="DR10" s="102">
        <v>109.770172122177</v>
      </c>
      <c r="DS10" s="102">
        <v>103.72102278380299</v>
      </c>
      <c r="DT10" s="102">
        <v>105.651178987165</v>
      </c>
      <c r="DU10" s="102">
        <v>107.103770769078</v>
      </c>
      <c r="DV10" s="102">
        <v>110.387026166551</v>
      </c>
      <c r="DW10" s="102">
        <v>110.854641329221</v>
      </c>
      <c r="DX10" s="102">
        <v>115.102974828375</v>
      </c>
      <c r="DY10" s="102">
        <v>111.89931350114399</v>
      </c>
      <c r="DZ10" s="102">
        <v>113.93891155108901</v>
      </c>
      <c r="EA10" s="102">
        <v>113.769774151826</v>
      </c>
      <c r="EB10" s="102">
        <v>109.04387623122101</v>
      </c>
      <c r="EC10" s="102">
        <v>114.03840413889201</v>
      </c>
      <c r="ED10" s="102">
        <v>113.013630484529</v>
      </c>
      <c r="EE10" s="102">
        <v>117.470898418068</v>
      </c>
      <c r="EF10" s="102">
        <v>113.779723410606</v>
      </c>
      <c r="EG10" s="102">
        <v>114.376678937419</v>
      </c>
      <c r="EH10" s="102">
        <v>113.302158989155</v>
      </c>
      <c r="EI10" s="102">
        <v>116.406327728584</v>
      </c>
      <c r="EJ10" s="102">
        <v>114.227440055716</v>
      </c>
      <c r="EK10" s="102">
        <v>114.11799820913301</v>
      </c>
      <c r="EL10" s="102">
        <v>108.466819221968</v>
      </c>
      <c r="EM10" s="102">
        <v>112.008755347727</v>
      </c>
      <c r="EN10" s="102">
        <v>112.93403641428699</v>
      </c>
      <c r="EO10" s="102">
        <v>113.481245647199</v>
      </c>
      <c r="EP10" s="102">
        <v>110.844692070441</v>
      </c>
      <c r="EQ10" s="102">
        <v>112.735051238683</v>
      </c>
      <c r="ER10" s="102">
        <v>114.625410406925</v>
      </c>
      <c r="ES10" s="102">
        <v>112.42662421649599</v>
      </c>
      <c r="ET10" s="102">
        <v>111.173017610188</v>
      </c>
      <c r="EU10" s="102">
        <v>114.28713560839699</v>
      </c>
      <c r="EV10" s="102">
        <v>115.192518157397</v>
      </c>
      <c r="EW10" s="102">
        <v>108.86478957317701</v>
      </c>
      <c r="EX10" s="102">
        <v>110.665605412397</v>
      </c>
      <c r="EY10" s="102">
        <v>109.91941100388</v>
      </c>
      <c r="EZ10" s="102">
        <v>107.810168142473</v>
      </c>
      <c r="FA10" s="102">
        <v>110.00895433290199</v>
      </c>
      <c r="FC10" s="102"/>
    </row>
    <row r="11" spans="1:159" ht="51" customHeight="1">
      <c r="A11" s="101" t="s">
        <v>383</v>
      </c>
      <c r="B11" s="101" t="s">
        <v>378</v>
      </c>
      <c r="C11" s="101" t="s">
        <v>376</v>
      </c>
      <c r="D11" s="101" t="s">
        <v>377</v>
      </c>
      <c r="E11" s="101"/>
      <c r="F11" s="102">
        <v>2.20855614973267</v>
      </c>
      <c r="G11" s="102">
        <v>2.5331902910018198</v>
      </c>
      <c r="H11" s="102">
        <v>2.58658658658659</v>
      </c>
      <c r="I11" s="102">
        <v>2.50043179613915</v>
      </c>
      <c r="J11" s="102">
        <v>2.1496415059395302</v>
      </c>
      <c r="K11" s="102">
        <v>1.9633507853402701</v>
      </c>
      <c r="L11" s="102">
        <v>2.6135912041329399</v>
      </c>
      <c r="M11" s="102">
        <v>2.1801408746845299</v>
      </c>
      <c r="N11" s="102">
        <v>2.2921178281629699</v>
      </c>
      <c r="O11" s="102">
        <v>3.0433309883009398</v>
      </c>
      <c r="P11" s="102">
        <v>2.9615249312712599</v>
      </c>
      <c r="Q11" s="102">
        <v>2.8243197323365901</v>
      </c>
      <c r="R11" s="102">
        <v>3.0084235860409598</v>
      </c>
      <c r="S11" s="102">
        <v>3.8295033939758198</v>
      </c>
      <c r="T11" s="102">
        <v>4.4898065389069304</v>
      </c>
      <c r="U11" s="102">
        <v>4.0026442338850199</v>
      </c>
      <c r="V11" s="102">
        <v>3.5107939755759499</v>
      </c>
      <c r="W11" s="102">
        <v>3.6423282893116</v>
      </c>
      <c r="X11" s="102">
        <v>3.09567148186881</v>
      </c>
      <c r="Y11" s="102">
        <v>2.8782714937946499</v>
      </c>
      <c r="Z11" s="102">
        <v>2.21269974875973</v>
      </c>
      <c r="AA11" s="102">
        <v>1.1720231623131201</v>
      </c>
      <c r="AB11" s="102">
        <v>0.95287507592627896</v>
      </c>
      <c r="AC11" s="102">
        <v>1.07276771528438</v>
      </c>
      <c r="AD11" s="102">
        <v>0.7885514018691</v>
      </c>
      <c r="AE11" s="102">
        <v>-8.8175645886430908E-3</v>
      </c>
      <c r="AF11" s="102">
        <v>-0.74706775904572198</v>
      </c>
      <c r="AG11" s="102">
        <v>-0.28665079701386798</v>
      </c>
      <c r="AH11" s="102">
        <v>0.61929188039532002</v>
      </c>
      <c r="AI11" s="102">
        <v>1.0559239334417401</v>
      </c>
      <c r="AJ11" s="102">
        <v>1.3786453963762</v>
      </c>
      <c r="AK11" s="102">
        <v>1.5951395747128301</v>
      </c>
      <c r="AL11" s="102">
        <v>1.4535971851371301</v>
      </c>
      <c r="AM11" s="102">
        <v>1.9082490846153199</v>
      </c>
      <c r="AN11" s="102">
        <v>2.4819183473934299</v>
      </c>
      <c r="AO11" s="102">
        <v>2.4283504571234502</v>
      </c>
      <c r="AP11" s="102">
        <v>2.2917112872135701</v>
      </c>
      <c r="AQ11" s="102">
        <v>2.1856890904509898</v>
      </c>
      <c r="AR11" s="102">
        <v>2.40484732920181</v>
      </c>
      <c r="AS11" s="102">
        <v>2.9447423350456399</v>
      </c>
      <c r="AT11" s="102">
        <v>2.6869754429593198</v>
      </c>
      <c r="AU11" s="102">
        <v>2.6666996805903098</v>
      </c>
      <c r="AV11" s="102">
        <v>3.0569896988710199</v>
      </c>
      <c r="AW11" s="102">
        <v>2.9679213476233501</v>
      </c>
      <c r="AX11" s="102">
        <v>3.93427703508751</v>
      </c>
      <c r="AY11" s="102">
        <v>4.1374405258253102</v>
      </c>
      <c r="AZ11" s="102">
        <v>3.6229313697909502</v>
      </c>
      <c r="BA11" s="102">
        <v>3.66359729895645</v>
      </c>
      <c r="BB11" s="102">
        <v>4.0779879791112101</v>
      </c>
      <c r="BC11" s="102">
        <v>4.08309190655247</v>
      </c>
      <c r="BD11" s="102">
        <v>4.0315566390219999</v>
      </c>
      <c r="BE11" s="102">
        <v>3.7662542646577499</v>
      </c>
      <c r="BF11" s="102">
        <v>3.7391325406243898</v>
      </c>
      <c r="BG11" s="102">
        <v>3.9166505884623399</v>
      </c>
      <c r="BH11" s="102">
        <v>3.8424200294834301</v>
      </c>
      <c r="BI11" s="102">
        <v>3.81448596455586</v>
      </c>
      <c r="BJ11" s="102">
        <v>2.81268488936225</v>
      </c>
      <c r="BK11" s="102">
        <v>2.0512941287298898</v>
      </c>
      <c r="BL11" s="102">
        <v>2.12349059833095</v>
      </c>
      <c r="BM11" s="102">
        <v>2.5676860032688298</v>
      </c>
      <c r="BN11" s="102">
        <v>2.79753381536753</v>
      </c>
      <c r="BO11" s="102">
        <v>2.7159557961314902</v>
      </c>
      <c r="BP11" s="102">
        <v>2.5529309248487002</v>
      </c>
      <c r="BQ11" s="102">
        <v>2.4875680102965498</v>
      </c>
      <c r="BR11" s="102">
        <v>2.8725167495388901</v>
      </c>
      <c r="BS11" s="102">
        <v>3.2282770144819701</v>
      </c>
      <c r="BT11" s="102">
        <v>3.8306614498573701</v>
      </c>
      <c r="BU11" s="102">
        <v>4.6792444142598004</v>
      </c>
      <c r="BV11" s="102">
        <v>5.8489762565170897</v>
      </c>
      <c r="BW11" s="102">
        <v>6.45135234930303</v>
      </c>
      <c r="BX11" s="102">
        <v>7.4366027878591598</v>
      </c>
      <c r="BY11" s="102">
        <v>7.8231449620100602</v>
      </c>
      <c r="BZ11" s="102">
        <v>7.4550749997121502</v>
      </c>
      <c r="CA11" s="102">
        <v>8.0708025830258698</v>
      </c>
      <c r="CB11" s="102">
        <v>8.5084395452979606</v>
      </c>
      <c r="CC11" s="102">
        <v>8.3010811613065201</v>
      </c>
      <c r="CD11" s="102">
        <v>8.8750212741816892</v>
      </c>
      <c r="CE11" s="102">
        <v>9.4741338609231907</v>
      </c>
      <c r="CF11" s="102">
        <v>9.4762232942797997</v>
      </c>
      <c r="CG11" s="102">
        <v>9.3052409333835708</v>
      </c>
      <c r="CH11" s="102">
        <v>9.2324587632787107</v>
      </c>
      <c r="CI11" s="102">
        <v>9.8531244918969296</v>
      </c>
      <c r="CJ11" s="102">
        <v>8.8873827351756507</v>
      </c>
      <c r="CK11" s="102">
        <v>7.0927530334022402</v>
      </c>
      <c r="CL11" s="102">
        <v>6.0186730488375302</v>
      </c>
      <c r="CM11" s="102">
        <v>4.2183323531673098</v>
      </c>
      <c r="CN11" s="102">
        <v>3.3983368517572301</v>
      </c>
      <c r="CO11" s="102">
        <v>2.8493948833452101</v>
      </c>
      <c r="CP11" s="102">
        <v>1.4519223470793099</v>
      </c>
      <c r="CQ11" s="102">
        <v>0.30409017186892501</v>
      </c>
      <c r="CR11" s="102">
        <v>-1.2434535358129599</v>
      </c>
      <c r="CS11" s="102">
        <v>-2.6023224271057499</v>
      </c>
      <c r="CT11" s="102">
        <v>-2.5319153734309299</v>
      </c>
      <c r="CU11" s="102">
        <v>-3.3926928223986001</v>
      </c>
      <c r="CV11" s="102">
        <v>-3.65251381672197</v>
      </c>
      <c r="CW11" s="102">
        <v>-2.8547883643534999</v>
      </c>
      <c r="CX11" s="102">
        <v>-1.32189010555395</v>
      </c>
      <c r="CY11" s="102">
        <v>0.25987006496751203</v>
      </c>
      <c r="CZ11" s="102">
        <v>0.29973024278153998</v>
      </c>
      <c r="DA11" s="102">
        <v>0.920552331398798</v>
      </c>
      <c r="DB11" s="102">
        <v>1.5042117930204899</v>
      </c>
      <c r="DC11" s="102">
        <v>1.1593044173495299</v>
      </c>
      <c r="DD11" s="102">
        <v>2.24831877948428</v>
      </c>
      <c r="DE11" s="102">
        <v>2.6217606130886302</v>
      </c>
      <c r="DF11" s="102">
        <v>1.8743768693920899</v>
      </c>
      <c r="DG11" s="102">
        <v>1.9842456875066199</v>
      </c>
      <c r="DH11" s="102">
        <v>2.46270897987791</v>
      </c>
      <c r="DI11" s="102">
        <v>2.97457541955563</v>
      </c>
      <c r="DJ11" s="102">
        <v>2.72918124562666</v>
      </c>
      <c r="DK11" s="102">
        <v>2.6617485794040299</v>
      </c>
      <c r="DL11" s="102">
        <v>3.3668692100809898</v>
      </c>
      <c r="DM11" s="102">
        <v>3.21237358715064</v>
      </c>
      <c r="DN11" s="102">
        <v>3.2602252519267001</v>
      </c>
      <c r="DO11" s="102">
        <v>3.4380557202132098</v>
      </c>
      <c r="DP11" s="102">
        <v>2.9056640816729198</v>
      </c>
      <c r="DQ11" s="102">
        <v>3.1738233271102798</v>
      </c>
      <c r="DR11" s="102">
        <v>3.2687414366804202</v>
      </c>
      <c r="DS11" s="102">
        <v>3.66640594446549</v>
      </c>
      <c r="DT11" s="102">
        <v>3.9276990718126301</v>
      </c>
      <c r="DU11" s="102">
        <v>4.4403239972677602</v>
      </c>
      <c r="DV11" s="102">
        <v>4.2331646555079798</v>
      </c>
      <c r="DW11" s="102">
        <v>4.4183336570210097</v>
      </c>
      <c r="DX11" s="102">
        <v>3.7872217403873201</v>
      </c>
      <c r="DY11" s="102">
        <v>3.5158501440922301</v>
      </c>
      <c r="DZ11" s="102">
        <v>3.1285878300797498</v>
      </c>
      <c r="EA11" s="102">
        <v>2.64565425023858</v>
      </c>
      <c r="EB11" s="102">
        <v>2.50882380997751</v>
      </c>
      <c r="EC11" s="102">
        <v>2.5619047619050499</v>
      </c>
      <c r="ED11" s="102">
        <v>2.8430629264589098</v>
      </c>
      <c r="EE11" s="102">
        <v>2.9237008393856398</v>
      </c>
      <c r="EF11" s="102">
        <v>2.1340603553626001</v>
      </c>
      <c r="EG11" s="102">
        <v>1.48570360680249</v>
      </c>
      <c r="EH11" s="102">
        <v>1.44177761180088</v>
      </c>
      <c r="EI11" s="102">
        <v>1.1681856226165901</v>
      </c>
      <c r="EJ11" s="102">
        <v>1.56965413184716</v>
      </c>
      <c r="EK11" s="102">
        <v>1.3295513177434699</v>
      </c>
      <c r="EL11" s="102">
        <v>1.2503775860475199</v>
      </c>
      <c r="EM11" s="102">
        <v>2.02219503117202</v>
      </c>
      <c r="EN11" s="102">
        <v>2.08281732737828</v>
      </c>
      <c r="EO11" s="102">
        <v>2.1505000464294199</v>
      </c>
      <c r="EP11" s="102">
        <v>1.8653796535207201</v>
      </c>
      <c r="EQ11" s="102">
        <v>1.5980619444699999</v>
      </c>
      <c r="ER11" s="102">
        <v>2.3091655927839998</v>
      </c>
      <c r="ES11" s="102">
        <v>2.7016513212414002</v>
      </c>
      <c r="ET11" s="102">
        <v>2.8418284789641199</v>
      </c>
      <c r="EU11" s="102">
        <v>3.21212121212114</v>
      </c>
      <c r="EV11" s="102">
        <v>3.5057759919641698</v>
      </c>
      <c r="EW11" s="102">
        <v>4.3373251484346902</v>
      </c>
      <c r="EX11" s="102">
        <v>4.7422472815141496</v>
      </c>
      <c r="EY11" s="102">
        <v>4.3094808578872197</v>
      </c>
      <c r="EZ11" s="102">
        <v>4.4976459981964796</v>
      </c>
      <c r="FA11" s="102">
        <v>4.5450004994503201</v>
      </c>
      <c r="FB11" s="102">
        <v>4.9105367793236097</v>
      </c>
      <c r="FC11" s="104">
        <v>5.6890000000000001</v>
      </c>
    </row>
    <row r="12" spans="1:159" ht="60.25" customHeight="1">
      <c r="A12" s="101" t="s">
        <v>383</v>
      </c>
      <c r="B12" s="101" t="s">
        <v>380</v>
      </c>
      <c r="C12" s="101" t="s">
        <v>376</v>
      </c>
      <c r="D12" s="101" t="s">
        <v>377</v>
      </c>
      <c r="E12" s="101"/>
      <c r="F12" s="102">
        <v>6.21</v>
      </c>
      <c r="G12" s="102">
        <v>6.02</v>
      </c>
      <c r="H12" s="102">
        <v>5.03</v>
      </c>
      <c r="I12" s="102">
        <v>4.74</v>
      </c>
      <c r="J12" s="102">
        <v>4.29</v>
      </c>
      <c r="K12" s="102">
        <v>3.99</v>
      </c>
      <c r="L12" s="102">
        <v>3.54</v>
      </c>
      <c r="M12" s="102">
        <v>3.07</v>
      </c>
      <c r="N12" s="102">
        <v>3</v>
      </c>
      <c r="O12" s="102">
        <v>3</v>
      </c>
      <c r="P12" s="102">
        <v>3</v>
      </c>
      <c r="Q12" s="102">
        <v>3.03</v>
      </c>
      <c r="R12" s="102">
        <v>2.81</v>
      </c>
      <c r="S12" s="102">
        <v>2.75</v>
      </c>
      <c r="T12" s="102">
        <v>2.67</v>
      </c>
      <c r="U12" s="102">
        <v>2.74</v>
      </c>
      <c r="V12" s="102">
        <v>2.75</v>
      </c>
      <c r="W12" s="102">
        <v>2.73</v>
      </c>
      <c r="X12" s="102">
        <v>2.75</v>
      </c>
      <c r="Y12" s="102">
        <v>2.75</v>
      </c>
      <c r="Z12" s="102">
        <v>2.74</v>
      </c>
      <c r="AA12" s="102">
        <v>2.75</v>
      </c>
      <c r="AB12" s="102">
        <v>2.75</v>
      </c>
      <c r="AC12" s="102">
        <v>2.4500000000000002</v>
      </c>
      <c r="AD12" s="102">
        <v>1.87</v>
      </c>
      <c r="AE12" s="102">
        <v>1.74</v>
      </c>
      <c r="AF12" s="102">
        <v>1.72</v>
      </c>
      <c r="AG12" s="102">
        <v>1.73</v>
      </c>
      <c r="AH12" s="102">
        <v>1.75</v>
      </c>
      <c r="AI12" s="102">
        <v>1.76</v>
      </c>
      <c r="AJ12" s="102">
        <v>1.74</v>
      </c>
      <c r="AK12" s="102">
        <v>1.72</v>
      </c>
      <c r="AL12" s="102">
        <v>1.94</v>
      </c>
      <c r="AM12" s="102">
        <v>2.02</v>
      </c>
      <c r="AN12" s="102">
        <v>2.17</v>
      </c>
      <c r="AO12" s="102">
        <v>2.37</v>
      </c>
      <c r="AP12" s="102">
        <v>2.44</v>
      </c>
      <c r="AQ12" s="102">
        <v>2.68</v>
      </c>
      <c r="AR12" s="102">
        <v>2.82</v>
      </c>
      <c r="AS12" s="102">
        <v>3.08</v>
      </c>
      <c r="AT12" s="102">
        <v>3.27</v>
      </c>
      <c r="AU12" s="102">
        <v>3.27</v>
      </c>
      <c r="AV12" s="102">
        <v>3.42</v>
      </c>
      <c r="AW12" s="102">
        <v>3.67</v>
      </c>
      <c r="AX12" s="102">
        <v>3.98</v>
      </c>
      <c r="AY12" s="102">
        <v>4.17</v>
      </c>
      <c r="AZ12" s="102">
        <v>4.37</v>
      </c>
      <c r="BA12" s="102">
        <v>4.53</v>
      </c>
      <c r="BB12" s="102">
        <v>4.5599999999999996</v>
      </c>
      <c r="BC12" s="102">
        <v>4.55</v>
      </c>
      <c r="BD12" s="102">
        <v>4.67</v>
      </c>
      <c r="BE12" s="102">
        <v>4.8</v>
      </c>
      <c r="BF12" s="102">
        <v>5.0599999999999996</v>
      </c>
      <c r="BG12" s="102">
        <v>5.03</v>
      </c>
      <c r="BH12" s="102">
        <v>5.12</v>
      </c>
      <c r="BI12" s="102">
        <v>5.26</v>
      </c>
      <c r="BJ12" s="102">
        <v>5.32</v>
      </c>
      <c r="BK12" s="102">
        <v>5.29</v>
      </c>
      <c r="BL12" s="102">
        <v>5.24</v>
      </c>
      <c r="BM12" s="102">
        <v>5.36</v>
      </c>
      <c r="BN12" s="102">
        <v>5.16</v>
      </c>
      <c r="BO12" s="102">
        <v>5.04</v>
      </c>
      <c r="BP12" s="102">
        <v>5.05</v>
      </c>
      <c r="BQ12" s="102">
        <v>5.07</v>
      </c>
      <c r="BR12" s="102">
        <v>5.07</v>
      </c>
      <c r="BS12" s="102">
        <v>5.0999999999999996</v>
      </c>
      <c r="BT12" s="102">
        <v>5.17</v>
      </c>
      <c r="BU12" s="102">
        <v>5.47</v>
      </c>
      <c r="BV12" s="102">
        <v>5.72</v>
      </c>
      <c r="BW12" s="102">
        <v>5.75</v>
      </c>
      <c r="BX12" s="102">
        <v>5.76</v>
      </c>
      <c r="BY12" s="102">
        <v>5.93</v>
      </c>
      <c r="BZ12" s="102">
        <v>6.15</v>
      </c>
      <c r="CA12" s="102">
        <v>6.25</v>
      </c>
      <c r="CB12" s="102">
        <v>6.27</v>
      </c>
      <c r="CC12" s="102">
        <v>6.27</v>
      </c>
      <c r="CD12" s="102">
        <v>6.3</v>
      </c>
      <c r="CE12" s="102">
        <v>6.59</v>
      </c>
      <c r="CF12" s="102">
        <v>7.08</v>
      </c>
      <c r="CG12" s="102">
        <v>7.49</v>
      </c>
      <c r="CH12" s="102">
        <v>8.17</v>
      </c>
      <c r="CI12" s="102">
        <v>8.26</v>
      </c>
      <c r="CJ12" s="102">
        <v>8.2200000000000006</v>
      </c>
      <c r="CK12" s="102">
        <v>8.24</v>
      </c>
      <c r="CL12" s="102">
        <v>7.41</v>
      </c>
      <c r="CM12" s="102">
        <v>5.83</v>
      </c>
      <c r="CN12" s="102">
        <v>3.24</v>
      </c>
      <c r="CO12" s="102">
        <v>1.89</v>
      </c>
      <c r="CP12" s="102">
        <v>1.31</v>
      </c>
      <c r="CQ12" s="102">
        <v>1.0104761904761901</v>
      </c>
      <c r="CR12" s="102">
        <v>0.53227272727272701</v>
      </c>
      <c r="CS12" s="102">
        <v>0.40619047619047599</v>
      </c>
      <c r="CT12" s="102">
        <v>0.44523809523809499</v>
      </c>
      <c r="CU12" s="102">
        <v>0.41095238095238101</v>
      </c>
      <c r="CV12" s="102">
        <v>0.42857142857142799</v>
      </c>
      <c r="CW12" s="102">
        <v>0.44900000000000001</v>
      </c>
      <c r="CX12" s="102">
        <v>0.43</v>
      </c>
      <c r="CY12" s="102">
        <v>0.42</v>
      </c>
      <c r="CZ12" s="102">
        <v>0.43</v>
      </c>
      <c r="DA12" s="102">
        <v>0.43</v>
      </c>
      <c r="DB12" s="102">
        <v>0.43</v>
      </c>
      <c r="DC12" s="102">
        <v>0.68</v>
      </c>
      <c r="DD12" s="102">
        <v>1.23</v>
      </c>
      <c r="DE12" s="102">
        <v>1.81</v>
      </c>
      <c r="DF12" s="102">
        <v>2.2400000000000002</v>
      </c>
      <c r="DG12" s="102">
        <v>2.69</v>
      </c>
      <c r="DH12" s="102">
        <v>2.89</v>
      </c>
      <c r="DI12" s="102">
        <v>3.1257142857142899</v>
      </c>
      <c r="DJ12" s="102">
        <v>3.2476190476190498</v>
      </c>
      <c r="DK12" s="102">
        <v>3.3290000000000002</v>
      </c>
      <c r="DL12" s="102">
        <v>3.73</v>
      </c>
      <c r="DM12" s="102">
        <v>4.3</v>
      </c>
      <c r="DN12" s="102">
        <v>4.79</v>
      </c>
      <c r="DO12" s="102">
        <v>5.12</v>
      </c>
      <c r="DP12" s="102">
        <v>5.24</v>
      </c>
      <c r="DQ12" s="102">
        <v>5.26</v>
      </c>
      <c r="DR12" s="102">
        <v>5.24</v>
      </c>
      <c r="DS12" s="102">
        <v>5.25</v>
      </c>
      <c r="DT12" s="102">
        <v>5.25</v>
      </c>
      <c r="DU12" s="102">
        <v>5.23</v>
      </c>
      <c r="DV12" s="102">
        <v>5.05</v>
      </c>
      <c r="DW12" s="102">
        <v>4.9800000000000004</v>
      </c>
      <c r="DX12" s="102">
        <v>5</v>
      </c>
      <c r="DY12" s="102">
        <v>5</v>
      </c>
      <c r="DZ12" s="102">
        <v>5.0199999999999996</v>
      </c>
      <c r="EA12" s="102">
        <v>5.0199999999999996</v>
      </c>
      <c r="EB12" s="102">
        <v>4.99</v>
      </c>
      <c r="EC12" s="102">
        <v>4.97</v>
      </c>
      <c r="ED12" s="102">
        <v>5.0199999999999996</v>
      </c>
      <c r="EE12" s="102">
        <v>5.0199999999999996</v>
      </c>
      <c r="EF12" s="102">
        <v>5.01</v>
      </c>
      <c r="EG12" s="102">
        <v>4.99</v>
      </c>
      <c r="EH12" s="102">
        <v>5</v>
      </c>
      <c r="EI12" s="102">
        <v>5.01</v>
      </c>
      <c r="EJ12" s="102">
        <v>5</v>
      </c>
      <c r="EK12" s="102">
        <v>5.01</v>
      </c>
      <c r="EL12" s="102">
        <v>5.0199999999999996</v>
      </c>
      <c r="EM12" s="102">
        <v>5</v>
      </c>
      <c r="EN12" s="102">
        <v>5.03</v>
      </c>
      <c r="EO12" s="102">
        <v>5</v>
      </c>
      <c r="EP12" s="102">
        <v>5</v>
      </c>
      <c r="EQ12" s="102">
        <v>4.9000000000000004</v>
      </c>
      <c r="ER12" s="102">
        <v>4.6500000000000004</v>
      </c>
      <c r="ES12" s="102">
        <v>4.5</v>
      </c>
      <c r="ET12" s="102">
        <v>4.49</v>
      </c>
      <c r="EU12" s="102">
        <v>4.4000000000000004</v>
      </c>
      <c r="EV12" s="102">
        <v>4.1100000000000003</v>
      </c>
      <c r="EW12" s="102">
        <v>4</v>
      </c>
      <c r="EX12" s="102">
        <v>4</v>
      </c>
      <c r="EY12" s="102">
        <v>4</v>
      </c>
      <c r="EZ12" s="102">
        <v>4</v>
      </c>
      <c r="FA12" s="102"/>
      <c r="FB12" s="102"/>
      <c r="FC12" s="102"/>
    </row>
    <row r="13" spans="1:159" ht="40">
      <c r="A13" s="101" t="s">
        <v>383</v>
      </c>
      <c r="B13" s="101" t="s">
        <v>381</v>
      </c>
      <c r="C13" s="101" t="s">
        <v>376</v>
      </c>
      <c r="D13" s="101" t="s">
        <v>377</v>
      </c>
      <c r="E13" s="101"/>
      <c r="F13" s="102">
        <v>667.28</v>
      </c>
      <c r="G13" s="102">
        <v>678.84</v>
      </c>
      <c r="H13" s="102">
        <v>663.26</v>
      </c>
      <c r="I13" s="102">
        <v>650.82000000000005</v>
      </c>
      <c r="J13" s="102">
        <v>653.91</v>
      </c>
      <c r="K13" s="102">
        <v>673.77</v>
      </c>
      <c r="L13" s="102">
        <v>696.33</v>
      </c>
      <c r="M13" s="102">
        <v>702.3</v>
      </c>
      <c r="N13" s="102">
        <v>726.98</v>
      </c>
      <c r="O13" s="102">
        <v>742.32</v>
      </c>
      <c r="P13" s="102">
        <v>709.48</v>
      </c>
      <c r="Q13" s="102">
        <v>701.95</v>
      </c>
      <c r="R13" s="102">
        <v>722.48</v>
      </c>
      <c r="S13" s="102">
        <v>745.21</v>
      </c>
      <c r="T13" s="102">
        <v>743.28</v>
      </c>
      <c r="U13" s="102">
        <v>718.25</v>
      </c>
      <c r="V13" s="102">
        <v>703.58</v>
      </c>
      <c r="W13" s="102">
        <v>709.18</v>
      </c>
      <c r="X13" s="102">
        <v>701.14</v>
      </c>
      <c r="Y13" s="102">
        <v>703.77</v>
      </c>
      <c r="Z13" s="102">
        <v>675.44</v>
      </c>
      <c r="AA13" s="102">
        <v>646.07000000000005</v>
      </c>
      <c r="AB13" s="102">
        <v>625.47</v>
      </c>
      <c r="AC13" s="102">
        <v>602.9</v>
      </c>
      <c r="AD13" s="102">
        <v>573.64</v>
      </c>
      <c r="AE13" s="102">
        <v>584.30999999999995</v>
      </c>
      <c r="AF13" s="102">
        <v>603.91</v>
      </c>
      <c r="AG13" s="102">
        <v>608.19000000000005</v>
      </c>
      <c r="AH13" s="102">
        <v>635.76</v>
      </c>
      <c r="AI13" s="102">
        <v>643.5</v>
      </c>
      <c r="AJ13" s="102">
        <v>632.39</v>
      </c>
      <c r="AK13" s="102">
        <v>635.92999999999995</v>
      </c>
      <c r="AL13" s="102">
        <v>616.54999999999995</v>
      </c>
      <c r="AM13" s="102">
        <v>607.28</v>
      </c>
      <c r="AN13" s="102">
        <v>596.72</v>
      </c>
      <c r="AO13" s="102">
        <v>576.16999999999996</v>
      </c>
      <c r="AP13" s="102">
        <v>574.12</v>
      </c>
      <c r="AQ13" s="102">
        <v>573.58000000000004</v>
      </c>
      <c r="AR13" s="102">
        <v>586.48</v>
      </c>
      <c r="AS13" s="102">
        <v>580.46</v>
      </c>
      <c r="AT13" s="102">
        <v>578.30999999999995</v>
      </c>
      <c r="AU13" s="102">
        <v>585.47</v>
      </c>
      <c r="AV13" s="102">
        <v>575.77</v>
      </c>
      <c r="AW13" s="102">
        <v>546.61</v>
      </c>
      <c r="AX13" s="102">
        <v>536.70000000000005</v>
      </c>
      <c r="AY13" s="102">
        <v>535.5</v>
      </c>
      <c r="AZ13" s="102">
        <v>529.88</v>
      </c>
      <c r="BA13" s="102">
        <v>514.33000000000004</v>
      </c>
      <c r="BB13" s="102">
        <v>524.48</v>
      </c>
      <c r="BC13" s="102">
        <v>525.70000000000005</v>
      </c>
      <c r="BD13" s="102">
        <v>528.77</v>
      </c>
      <c r="BE13" s="102">
        <v>517.33000000000004</v>
      </c>
      <c r="BF13" s="102">
        <v>520.79</v>
      </c>
      <c r="BG13" s="102">
        <v>542.46</v>
      </c>
      <c r="BH13" s="102">
        <v>540.62</v>
      </c>
      <c r="BI13" s="102">
        <v>538.53</v>
      </c>
      <c r="BJ13" s="102">
        <v>538.65</v>
      </c>
      <c r="BK13" s="102">
        <v>530.95000000000005</v>
      </c>
      <c r="BL13" s="102">
        <v>527.44000000000005</v>
      </c>
      <c r="BM13" s="102">
        <v>527.58000000000004</v>
      </c>
      <c r="BN13" s="102">
        <v>540.51</v>
      </c>
      <c r="BO13" s="102">
        <v>542.27</v>
      </c>
      <c r="BP13" s="102">
        <v>538.49</v>
      </c>
      <c r="BQ13" s="102">
        <v>532.29999999999995</v>
      </c>
      <c r="BR13" s="102">
        <v>522.02</v>
      </c>
      <c r="BS13" s="102">
        <v>526.72</v>
      </c>
      <c r="BT13" s="102">
        <v>519.79999999999995</v>
      </c>
      <c r="BU13" s="102">
        <v>522.91999999999996</v>
      </c>
      <c r="BV13" s="102">
        <v>516.91</v>
      </c>
      <c r="BW13" s="102">
        <v>501.4</v>
      </c>
      <c r="BX13" s="102">
        <v>506.95</v>
      </c>
      <c r="BY13" s="102">
        <v>499.28</v>
      </c>
      <c r="BZ13" s="102">
        <v>480.9</v>
      </c>
      <c r="CA13" s="102">
        <v>467.22</v>
      </c>
      <c r="CB13" s="102">
        <v>442.94</v>
      </c>
      <c r="CC13" s="102">
        <v>446.43</v>
      </c>
      <c r="CD13" s="102">
        <v>470.1</v>
      </c>
      <c r="CE13" s="102">
        <v>493.61237999999997</v>
      </c>
      <c r="CF13" s="102">
        <v>502.24</v>
      </c>
      <c r="CG13" s="102">
        <v>516.70000000000005</v>
      </c>
      <c r="CH13" s="102">
        <v>530.16999999999996</v>
      </c>
      <c r="CI13" s="102">
        <v>618.39454999999998</v>
      </c>
      <c r="CJ13" s="102">
        <v>651.50549999999998</v>
      </c>
      <c r="CK13" s="102">
        <v>649.32000000000005</v>
      </c>
      <c r="CL13" s="102">
        <v>623.3655</v>
      </c>
      <c r="CM13" s="102">
        <v>605.99800000000005</v>
      </c>
      <c r="CN13" s="102">
        <v>607.54</v>
      </c>
      <c r="CO13" s="102">
        <v>583.17999999999995</v>
      </c>
      <c r="CP13" s="102">
        <v>565.72</v>
      </c>
      <c r="CQ13" s="102">
        <v>553.08000000000004</v>
      </c>
      <c r="CR13" s="102">
        <v>540.41999999999996</v>
      </c>
      <c r="CS13" s="102">
        <v>546.88</v>
      </c>
      <c r="CT13" s="102">
        <v>549.07095238095201</v>
      </c>
      <c r="CU13" s="102">
        <v>545.83285714285705</v>
      </c>
      <c r="CV13" s="102">
        <v>507.78142857142899</v>
      </c>
      <c r="CW13" s="102">
        <v>501.45</v>
      </c>
      <c r="CX13" s="102">
        <v>500.66</v>
      </c>
      <c r="CY13" s="102">
        <v>532.55999999999995</v>
      </c>
      <c r="CZ13" s="102">
        <v>523.16</v>
      </c>
      <c r="DA13" s="102">
        <v>520.62</v>
      </c>
      <c r="DB13" s="102">
        <v>533.21</v>
      </c>
      <c r="DC13" s="102">
        <v>536.66999999999996</v>
      </c>
      <c r="DD13" s="102">
        <v>531.72</v>
      </c>
      <c r="DE13" s="102">
        <v>509.32</v>
      </c>
      <c r="DF13" s="102">
        <v>493.93</v>
      </c>
      <c r="DG13" s="102">
        <v>484.04</v>
      </c>
      <c r="DH13" s="102">
        <v>482.32</v>
      </c>
      <c r="DI13" s="102">
        <v>474.78</v>
      </c>
      <c r="DJ13" s="102">
        <v>489.44</v>
      </c>
      <c r="DK13" s="102">
        <v>475.69</v>
      </c>
      <c r="DL13" s="102">
        <v>479.65</v>
      </c>
      <c r="DM13" s="102">
        <v>471.32</v>
      </c>
      <c r="DN13" s="102">
        <v>467.73</v>
      </c>
      <c r="DO13" s="102">
        <v>469.41</v>
      </c>
      <c r="DP13" s="102">
        <v>462.94</v>
      </c>
      <c r="DQ13" s="102">
        <v>466.79</v>
      </c>
      <c r="DR13" s="102">
        <v>483.69</v>
      </c>
      <c r="DS13" s="102">
        <v>511.74</v>
      </c>
      <c r="DT13" s="102">
        <v>508.44</v>
      </c>
      <c r="DU13" s="102">
        <v>517.16999999999996</v>
      </c>
      <c r="DV13" s="102">
        <v>501.34</v>
      </c>
      <c r="DW13" s="102">
        <v>481.49</v>
      </c>
      <c r="DX13" s="102">
        <v>485.39545454545402</v>
      </c>
      <c r="DY13" s="102">
        <v>486.05099999999999</v>
      </c>
      <c r="DZ13" s="102">
        <v>497.09</v>
      </c>
      <c r="EA13" s="102">
        <v>505.628095238095</v>
      </c>
      <c r="EB13" s="102">
        <v>491.637</v>
      </c>
      <c r="EC13" s="102">
        <v>480.99409090909103</v>
      </c>
      <c r="ED13" s="102">
        <v>474.97</v>
      </c>
      <c r="EE13" s="102">
        <v>475.36</v>
      </c>
      <c r="EF13" s="102">
        <v>480.57</v>
      </c>
      <c r="EG13" s="102">
        <v>477.13</v>
      </c>
      <c r="EH13" s="102">
        <v>472.67</v>
      </c>
      <c r="EI13" s="102">
        <v>472.34</v>
      </c>
      <c r="EJ13" s="102">
        <v>472.49</v>
      </c>
      <c r="EK13" s="102">
        <v>472.14</v>
      </c>
      <c r="EL13" s="102">
        <v>479.58</v>
      </c>
      <c r="EM13" s="102">
        <v>502.89</v>
      </c>
      <c r="EN13" s="102">
        <v>504.58850000000001</v>
      </c>
      <c r="EO13" s="102">
        <v>512.58857142857096</v>
      </c>
      <c r="EP13" s="102">
        <v>504.37555555555502</v>
      </c>
      <c r="EQ13" s="102">
        <v>500.91190476190502</v>
      </c>
      <c r="ER13" s="102">
        <v>519.25</v>
      </c>
      <c r="ES13" s="102">
        <v>529.45000000000005</v>
      </c>
      <c r="ET13" s="102">
        <v>537.02954545454497</v>
      </c>
      <c r="EU13" s="102">
        <v>554.41</v>
      </c>
      <c r="EV13" s="102">
        <v>563.64736842105299</v>
      </c>
      <c r="EW13" s="102">
        <v>554.64095238095194</v>
      </c>
      <c r="EX13" s="102">
        <v>556.10450000000003</v>
      </c>
      <c r="EY13" s="102">
        <v>553.05999999999995</v>
      </c>
      <c r="EZ13" s="102">
        <v>558.21</v>
      </c>
      <c r="FA13" s="102">
        <v>579.04999999999995</v>
      </c>
      <c r="FB13" s="102">
        <v>593.47</v>
      </c>
      <c r="FC13" s="102">
        <v>589.177727272727</v>
      </c>
    </row>
  </sheetData>
  <pageMargins left="1.1811023622047245" right="0.78740157480314965" top="0.78740157480314965" bottom="0.78740157480314965" header="0.39370078740157483" footer="0.39370078740157483"/>
  <pageSetup paperSize="9"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
  <sheetViews>
    <sheetView topLeftCell="A4" workbookViewId="0">
      <selection activeCell="I24" sqref="I24"/>
    </sheetView>
  </sheetViews>
  <sheetFormatPr baseColWidth="10" defaultColWidth="8.83203125" defaultRowHeight="14" x14ac:dyDescent="0"/>
  <cols>
    <col min="1" max="1" width="10.6640625" style="105" bestFit="1" customWidth="1"/>
    <col min="2" max="16384" width="8.83203125" style="105"/>
  </cols>
  <sheetData>
    <row r="1" spans="1:2">
      <c r="A1" s="105" t="s">
        <v>384</v>
      </c>
    </row>
    <row r="2" spans="1:2">
      <c r="A2" s="105" t="s">
        <v>385</v>
      </c>
      <c r="B2" s="105" t="s">
        <v>386</v>
      </c>
    </row>
    <row r="3" spans="1:2">
      <c r="A3" s="106">
        <v>34000</v>
      </c>
      <c r="B3" s="105">
        <v>91.81</v>
      </c>
    </row>
    <row r="4" spans="1:2">
      <c r="A4" s="106">
        <v>34028</v>
      </c>
      <c r="B4" s="105">
        <v>93.5</v>
      </c>
    </row>
    <row r="5" spans="1:2">
      <c r="A5" s="106">
        <v>34059</v>
      </c>
      <c r="B5" s="105">
        <v>93.45</v>
      </c>
    </row>
    <row r="6" spans="1:2">
      <c r="A6" s="106">
        <v>34089</v>
      </c>
      <c r="B6" s="105">
        <v>92.06</v>
      </c>
    </row>
    <row r="7" spans="1:2">
      <c r="A7" s="106">
        <v>34120</v>
      </c>
      <c r="B7" s="105">
        <v>91.68</v>
      </c>
    </row>
    <row r="8" spans="1:2">
      <c r="A8" s="106">
        <v>34150</v>
      </c>
      <c r="B8" s="105">
        <v>92.64</v>
      </c>
    </row>
    <row r="9" spans="1:2">
      <c r="A9" s="106">
        <v>34181</v>
      </c>
      <c r="B9" s="105">
        <v>93.84</v>
      </c>
    </row>
    <row r="10" spans="1:2">
      <c r="A10" s="106">
        <v>34212</v>
      </c>
      <c r="B10" s="105">
        <v>93.8</v>
      </c>
    </row>
    <row r="11" spans="1:2">
      <c r="A11" s="106">
        <v>34242</v>
      </c>
      <c r="B11" s="105">
        <v>91.94</v>
      </c>
    </row>
    <row r="12" spans="1:2">
      <c r="A12" s="106">
        <v>34273</v>
      </c>
      <c r="B12" s="105">
        <v>92.68</v>
      </c>
    </row>
    <row r="13" spans="1:2">
      <c r="A13" s="106">
        <v>34303</v>
      </c>
      <c r="B13" s="105">
        <v>92.96</v>
      </c>
    </row>
    <row r="14" spans="1:2">
      <c r="A14" s="106">
        <v>34334</v>
      </c>
      <c r="B14" s="105">
        <v>92.53</v>
      </c>
    </row>
    <row r="15" spans="1:2">
      <c r="A15" s="106">
        <v>34365</v>
      </c>
      <c r="B15" s="105">
        <v>92.92</v>
      </c>
    </row>
    <row r="16" spans="1:2">
      <c r="A16" s="106">
        <v>34393</v>
      </c>
      <c r="B16" s="105">
        <v>91.95</v>
      </c>
    </row>
    <row r="17" spans="1:2">
      <c r="A17" s="106">
        <v>34424</v>
      </c>
      <c r="B17" s="105">
        <v>91.15</v>
      </c>
    </row>
    <row r="18" spans="1:2">
      <c r="A18" s="106">
        <v>34454</v>
      </c>
      <c r="B18" s="105">
        <v>92.05</v>
      </c>
    </row>
    <row r="19" spans="1:2">
      <c r="A19" s="106">
        <v>34485</v>
      </c>
      <c r="B19" s="105">
        <v>92.4</v>
      </c>
    </row>
    <row r="20" spans="1:2">
      <c r="A20" s="106">
        <v>34515</v>
      </c>
      <c r="B20" s="105">
        <v>93.08</v>
      </c>
    </row>
    <row r="21" spans="1:2">
      <c r="A21" s="106">
        <v>34546</v>
      </c>
      <c r="B21" s="105">
        <v>90</v>
      </c>
    </row>
    <row r="22" spans="1:2">
      <c r="A22" s="106">
        <v>34577</v>
      </c>
      <c r="B22" s="105">
        <v>87.71</v>
      </c>
    </row>
    <row r="23" spans="1:2">
      <c r="A23" s="106">
        <v>34607</v>
      </c>
      <c r="B23" s="105">
        <v>85.86</v>
      </c>
    </row>
    <row r="24" spans="1:2">
      <c r="A24" s="106">
        <v>34638</v>
      </c>
      <c r="B24" s="105">
        <v>84.34</v>
      </c>
    </row>
    <row r="25" spans="1:2">
      <c r="A25" s="106">
        <v>34668</v>
      </c>
      <c r="B25" s="105">
        <v>84.18</v>
      </c>
    </row>
    <row r="26" spans="1:2">
      <c r="A26" s="106">
        <v>34699</v>
      </c>
      <c r="B26" s="105">
        <v>85.72</v>
      </c>
    </row>
    <row r="27" spans="1:2">
      <c r="A27" s="106">
        <v>34730</v>
      </c>
      <c r="B27" s="105">
        <v>85.7</v>
      </c>
    </row>
    <row r="28" spans="1:2">
      <c r="A28" s="106">
        <v>34758</v>
      </c>
      <c r="B28" s="105">
        <v>85.24</v>
      </c>
    </row>
    <row r="29" spans="1:2">
      <c r="A29" s="106">
        <v>34789</v>
      </c>
      <c r="B29" s="105">
        <v>85.39</v>
      </c>
    </row>
    <row r="30" spans="1:2">
      <c r="A30" s="106">
        <v>34819</v>
      </c>
      <c r="B30" s="105">
        <v>86.26</v>
      </c>
    </row>
    <row r="31" spans="1:2">
      <c r="A31" s="106">
        <v>34850</v>
      </c>
      <c r="B31" s="105">
        <v>86.31</v>
      </c>
    </row>
    <row r="32" spans="1:2">
      <c r="A32" s="106">
        <v>34880</v>
      </c>
      <c r="B32" s="105">
        <v>86.34</v>
      </c>
    </row>
    <row r="33" spans="1:2">
      <c r="A33" s="106">
        <v>34911</v>
      </c>
      <c r="B33" s="105">
        <v>86.36</v>
      </c>
    </row>
    <row r="34" spans="1:2">
      <c r="A34" s="106">
        <v>34942</v>
      </c>
      <c r="B34" s="105">
        <v>87.16</v>
      </c>
    </row>
    <row r="35" spans="1:2">
      <c r="A35" s="106">
        <v>34972</v>
      </c>
      <c r="B35" s="105">
        <v>87.94</v>
      </c>
    </row>
    <row r="36" spans="1:2">
      <c r="A36" s="106">
        <v>35003</v>
      </c>
      <c r="B36" s="105">
        <v>87.77</v>
      </c>
    </row>
    <row r="37" spans="1:2">
      <c r="A37" s="106">
        <v>35033</v>
      </c>
      <c r="B37" s="105">
        <v>87.71</v>
      </c>
    </row>
    <row r="38" spans="1:2">
      <c r="A38" s="106">
        <v>35064</v>
      </c>
      <c r="B38" s="105">
        <v>88.35</v>
      </c>
    </row>
    <row r="39" spans="1:2">
      <c r="A39" s="106">
        <v>35095</v>
      </c>
      <c r="B39" s="105">
        <v>88.31</v>
      </c>
    </row>
    <row r="40" spans="1:2">
      <c r="A40" s="106">
        <v>35124</v>
      </c>
      <c r="B40" s="105">
        <v>88.5</v>
      </c>
    </row>
    <row r="41" spans="1:2">
      <c r="A41" s="106">
        <v>35155</v>
      </c>
      <c r="B41" s="105">
        <v>88.69</v>
      </c>
    </row>
    <row r="42" spans="1:2">
      <c r="A42" s="106">
        <v>35185</v>
      </c>
      <c r="B42" s="105">
        <v>89.53</v>
      </c>
    </row>
    <row r="43" spans="1:2">
      <c r="A43" s="106">
        <v>35216</v>
      </c>
      <c r="B43" s="105">
        <v>90.22</v>
      </c>
    </row>
    <row r="44" spans="1:2">
      <c r="A44" s="106">
        <v>35246</v>
      </c>
      <c r="B44" s="105">
        <v>89.69</v>
      </c>
    </row>
    <row r="45" spans="1:2">
      <c r="A45" s="106">
        <v>35277</v>
      </c>
      <c r="B45" s="105">
        <v>88.8</v>
      </c>
    </row>
    <row r="46" spans="1:2">
      <c r="A46" s="106">
        <v>35308</v>
      </c>
      <c r="B46" s="105">
        <v>88.27</v>
      </c>
    </row>
    <row r="47" spans="1:2">
      <c r="A47" s="106">
        <v>35338</v>
      </c>
      <c r="B47" s="105">
        <v>89.25</v>
      </c>
    </row>
    <row r="48" spans="1:2">
      <c r="A48" s="106">
        <v>35369</v>
      </c>
      <c r="B48" s="105">
        <v>91.17</v>
      </c>
    </row>
    <row r="49" spans="1:2">
      <c r="A49" s="106">
        <v>35399</v>
      </c>
      <c r="B49" s="105">
        <v>90.94</v>
      </c>
    </row>
    <row r="50" spans="1:2">
      <c r="A50" s="106">
        <v>35430</v>
      </c>
      <c r="B50" s="105">
        <v>91.26</v>
      </c>
    </row>
    <row r="51" spans="1:2">
      <c r="A51" s="106">
        <v>35461</v>
      </c>
      <c r="B51" s="105">
        <v>91.92</v>
      </c>
    </row>
    <row r="52" spans="1:2">
      <c r="A52" s="106">
        <v>35489</v>
      </c>
      <c r="B52" s="105">
        <v>93.39</v>
      </c>
    </row>
    <row r="53" spans="1:2">
      <c r="A53" s="106">
        <v>35520</v>
      </c>
      <c r="B53" s="105">
        <v>93.54</v>
      </c>
    </row>
    <row r="54" spans="1:2">
      <c r="A54" s="106">
        <v>35550</v>
      </c>
      <c r="B54" s="105">
        <v>93.44</v>
      </c>
    </row>
    <row r="55" spans="1:2">
      <c r="A55" s="106">
        <v>35581</v>
      </c>
      <c r="B55" s="105">
        <v>93.25</v>
      </c>
    </row>
    <row r="56" spans="1:2">
      <c r="A56" s="106">
        <v>35611</v>
      </c>
      <c r="B56" s="105">
        <v>93.27</v>
      </c>
    </row>
    <row r="57" spans="1:2">
      <c r="A57" s="106">
        <v>35642</v>
      </c>
      <c r="B57" s="105">
        <v>93.92</v>
      </c>
    </row>
    <row r="58" spans="1:2">
      <c r="A58" s="106">
        <v>35673</v>
      </c>
      <c r="B58" s="105">
        <v>95.06</v>
      </c>
    </row>
    <row r="59" spans="1:2">
      <c r="A59" s="106">
        <v>35703</v>
      </c>
      <c r="B59" s="105">
        <v>94.56</v>
      </c>
    </row>
    <row r="60" spans="1:2">
      <c r="A60" s="106">
        <v>35734</v>
      </c>
      <c r="B60" s="105">
        <v>94.11</v>
      </c>
    </row>
    <row r="61" spans="1:2">
      <c r="A61" s="106">
        <v>35764</v>
      </c>
      <c r="B61" s="105">
        <v>94.2</v>
      </c>
    </row>
    <row r="62" spans="1:2">
      <c r="A62" s="106">
        <v>35795</v>
      </c>
      <c r="B62" s="105">
        <v>95.87</v>
      </c>
    </row>
    <row r="63" spans="1:2">
      <c r="A63" s="106">
        <v>35826</v>
      </c>
      <c r="B63" s="105">
        <v>96.89</v>
      </c>
    </row>
    <row r="64" spans="1:2">
      <c r="A64" s="106">
        <v>35854</v>
      </c>
      <c r="B64" s="105">
        <v>96.67</v>
      </c>
    </row>
    <row r="65" spans="1:2">
      <c r="A65" s="106">
        <v>35885</v>
      </c>
      <c r="B65" s="105">
        <v>96.89</v>
      </c>
    </row>
    <row r="66" spans="1:2">
      <c r="A66" s="106">
        <v>35915</v>
      </c>
      <c r="B66" s="105">
        <v>96.72</v>
      </c>
    </row>
    <row r="67" spans="1:2">
      <c r="A67" s="106">
        <v>35946</v>
      </c>
      <c r="B67" s="105">
        <v>96.93</v>
      </c>
    </row>
    <row r="68" spans="1:2">
      <c r="A68" s="106">
        <v>35976</v>
      </c>
      <c r="B68" s="105">
        <v>97.94</v>
      </c>
    </row>
    <row r="69" spans="1:2">
      <c r="A69" s="106">
        <v>36007</v>
      </c>
      <c r="B69" s="105">
        <v>97.91</v>
      </c>
    </row>
    <row r="70" spans="1:2">
      <c r="A70" s="106">
        <v>36038</v>
      </c>
      <c r="B70" s="105">
        <v>98.41</v>
      </c>
    </row>
    <row r="71" spans="1:2">
      <c r="A71" s="106">
        <v>36068</v>
      </c>
      <c r="B71" s="105">
        <v>96.69</v>
      </c>
    </row>
    <row r="72" spans="1:2">
      <c r="A72" s="106">
        <v>36099</v>
      </c>
      <c r="B72" s="105">
        <v>94.63</v>
      </c>
    </row>
    <row r="73" spans="1:2">
      <c r="A73" s="106">
        <v>36129</v>
      </c>
      <c r="B73" s="105">
        <v>94.99</v>
      </c>
    </row>
    <row r="74" spans="1:2">
      <c r="A74" s="106">
        <v>36160</v>
      </c>
      <c r="B74" s="105">
        <v>94.2</v>
      </c>
    </row>
    <row r="75" spans="1:2">
      <c r="A75" s="106">
        <v>36191</v>
      </c>
      <c r="B75" s="105">
        <v>99.9</v>
      </c>
    </row>
    <row r="76" spans="1:2">
      <c r="A76" s="106">
        <v>36219</v>
      </c>
      <c r="B76" s="105">
        <v>105.65</v>
      </c>
    </row>
    <row r="77" spans="1:2">
      <c r="A77" s="106">
        <v>36250</v>
      </c>
      <c r="B77" s="105">
        <v>105.03</v>
      </c>
    </row>
    <row r="78" spans="1:2">
      <c r="A78" s="106">
        <v>36280</v>
      </c>
      <c r="B78" s="105">
        <v>101.69</v>
      </c>
    </row>
    <row r="79" spans="1:2">
      <c r="A79" s="106">
        <v>36311</v>
      </c>
      <c r="B79" s="105">
        <v>101.67</v>
      </c>
    </row>
    <row r="80" spans="1:2">
      <c r="A80" s="106">
        <v>36341</v>
      </c>
      <c r="B80" s="105">
        <v>102.88</v>
      </c>
    </row>
    <row r="81" spans="1:2">
      <c r="A81" s="106">
        <v>36372</v>
      </c>
      <c r="B81" s="105">
        <v>102.64</v>
      </c>
    </row>
    <row r="82" spans="1:2">
      <c r="A82" s="106">
        <v>36403</v>
      </c>
      <c r="B82" s="105">
        <v>102.38</v>
      </c>
    </row>
    <row r="83" spans="1:2">
      <c r="A83" s="106">
        <v>36433</v>
      </c>
      <c r="B83" s="105">
        <v>101.39</v>
      </c>
    </row>
    <row r="84" spans="1:2">
      <c r="A84" s="106">
        <v>36464</v>
      </c>
      <c r="B84" s="105">
        <v>101.39</v>
      </c>
    </row>
    <row r="85" spans="1:2">
      <c r="A85" s="106">
        <v>36494</v>
      </c>
      <c r="B85" s="105">
        <v>100.22</v>
      </c>
    </row>
    <row r="86" spans="1:2">
      <c r="A86" s="106">
        <v>36525</v>
      </c>
      <c r="B86" s="105">
        <v>99.06</v>
      </c>
    </row>
    <row r="87" spans="1:2">
      <c r="A87" s="106">
        <v>36556</v>
      </c>
      <c r="B87" s="105">
        <v>98.88</v>
      </c>
    </row>
    <row r="88" spans="1:2">
      <c r="A88" s="106">
        <v>36585</v>
      </c>
      <c r="B88" s="105">
        <v>99.24</v>
      </c>
    </row>
    <row r="89" spans="1:2">
      <c r="A89" s="106">
        <v>36616</v>
      </c>
      <c r="B89" s="105">
        <v>98.94</v>
      </c>
    </row>
    <row r="90" spans="1:2">
      <c r="A90" s="106">
        <v>36646</v>
      </c>
      <c r="B90" s="105">
        <v>99.4</v>
      </c>
    </row>
    <row r="91" spans="1:2">
      <c r="A91" s="106">
        <v>36677</v>
      </c>
      <c r="B91" s="105">
        <v>101.37</v>
      </c>
    </row>
    <row r="92" spans="1:2">
      <c r="A92" s="106">
        <v>36707</v>
      </c>
      <c r="B92" s="105">
        <v>99.32</v>
      </c>
    </row>
    <row r="93" spans="1:2">
      <c r="A93" s="106">
        <v>36738</v>
      </c>
      <c r="B93" s="105">
        <v>98.74</v>
      </c>
    </row>
    <row r="94" spans="1:2">
      <c r="A94" s="106">
        <v>36769</v>
      </c>
      <c r="B94" s="105">
        <v>98.98</v>
      </c>
    </row>
    <row r="95" spans="1:2">
      <c r="A95" s="106">
        <v>36799</v>
      </c>
      <c r="B95" s="105">
        <v>99.99</v>
      </c>
    </row>
    <row r="96" spans="1:2">
      <c r="A96" s="106">
        <v>36830</v>
      </c>
      <c r="B96" s="105">
        <v>101.42</v>
      </c>
    </row>
    <row r="97" spans="1:2">
      <c r="A97" s="106">
        <v>36860</v>
      </c>
      <c r="B97" s="105">
        <v>102.25</v>
      </c>
    </row>
    <row r="98" spans="1:2">
      <c r="A98" s="106">
        <v>36891</v>
      </c>
      <c r="B98" s="105">
        <v>101.47</v>
      </c>
    </row>
    <row r="99" spans="1:2">
      <c r="A99" s="106">
        <v>36922</v>
      </c>
      <c r="B99" s="105">
        <v>100.42</v>
      </c>
    </row>
    <row r="100" spans="1:2">
      <c r="A100" s="106">
        <v>36950</v>
      </c>
      <c r="B100" s="105">
        <v>101.71</v>
      </c>
    </row>
    <row r="101" spans="1:2">
      <c r="A101" s="106">
        <v>36981</v>
      </c>
      <c r="B101" s="105">
        <v>103.39</v>
      </c>
    </row>
    <row r="102" spans="1:2">
      <c r="A102" s="106">
        <v>37011</v>
      </c>
      <c r="B102" s="105">
        <v>104.6</v>
      </c>
    </row>
    <row r="103" spans="1:2">
      <c r="A103" s="106">
        <v>37042</v>
      </c>
      <c r="B103" s="105">
        <v>105.55</v>
      </c>
    </row>
    <row r="104" spans="1:2">
      <c r="A104" s="106">
        <v>37072</v>
      </c>
      <c r="B104" s="105">
        <v>106.5</v>
      </c>
    </row>
    <row r="105" spans="1:2">
      <c r="A105" s="106">
        <v>37103</v>
      </c>
      <c r="B105" s="105">
        <v>106.9</v>
      </c>
    </row>
    <row r="106" spans="1:2">
      <c r="A106" s="106">
        <v>37134</v>
      </c>
      <c r="B106" s="105">
        <v>105.5</v>
      </c>
    </row>
    <row r="107" spans="1:2">
      <c r="A107" s="106">
        <v>37164</v>
      </c>
      <c r="B107" s="105">
        <v>107.55</v>
      </c>
    </row>
    <row r="108" spans="1:2">
      <c r="A108" s="106">
        <v>37195</v>
      </c>
      <c r="B108" s="105">
        <v>108</v>
      </c>
    </row>
    <row r="109" spans="1:2">
      <c r="A109" s="106">
        <v>37225</v>
      </c>
      <c r="B109" s="105">
        <v>105.68</v>
      </c>
    </row>
    <row r="110" spans="1:2">
      <c r="A110" s="106">
        <v>37256</v>
      </c>
      <c r="B110" s="105">
        <v>103.28</v>
      </c>
    </row>
    <row r="111" spans="1:2">
      <c r="A111" s="106">
        <v>37287</v>
      </c>
      <c r="B111" s="105">
        <v>81.33</v>
      </c>
    </row>
    <row r="112" spans="1:2">
      <c r="A112" s="106">
        <v>37315</v>
      </c>
      <c r="B112" s="105">
        <v>61.61</v>
      </c>
    </row>
    <row r="113" spans="1:2">
      <c r="A113" s="106">
        <v>37346</v>
      </c>
      <c r="B113" s="105">
        <v>52.67</v>
      </c>
    </row>
    <row r="114" spans="1:2">
      <c r="A114" s="106">
        <v>37376</v>
      </c>
      <c r="B114" s="105">
        <v>51.44</v>
      </c>
    </row>
    <row r="115" spans="1:2">
      <c r="A115" s="106">
        <v>37407</v>
      </c>
      <c r="B115" s="105">
        <v>50.82</v>
      </c>
    </row>
    <row r="116" spans="1:2">
      <c r="A116" s="106">
        <v>37437</v>
      </c>
      <c r="B116" s="105">
        <v>50.06</v>
      </c>
    </row>
    <row r="117" spans="1:2">
      <c r="A117" s="106">
        <v>37468</v>
      </c>
      <c r="B117" s="105">
        <v>53.19</v>
      </c>
    </row>
    <row r="118" spans="1:2">
      <c r="A118" s="106">
        <v>37499</v>
      </c>
      <c r="B118" s="105">
        <v>55.55</v>
      </c>
    </row>
    <row r="119" spans="1:2">
      <c r="A119" s="106">
        <v>37529</v>
      </c>
      <c r="B119" s="105">
        <v>56.44</v>
      </c>
    </row>
    <row r="120" spans="1:2">
      <c r="A120" s="106">
        <v>37560</v>
      </c>
      <c r="B120" s="105">
        <v>58.3</v>
      </c>
    </row>
    <row r="121" spans="1:2">
      <c r="A121" s="106">
        <v>37590</v>
      </c>
      <c r="B121" s="105">
        <v>57.25</v>
      </c>
    </row>
    <row r="122" spans="1:2">
      <c r="A122" s="106">
        <v>37621</v>
      </c>
      <c r="B122" s="105">
        <v>56.92</v>
      </c>
    </row>
    <row r="123" spans="1:2">
      <c r="A123" s="106">
        <v>37652</v>
      </c>
      <c r="B123" s="105">
        <v>59.17</v>
      </c>
    </row>
    <row r="124" spans="1:2">
      <c r="A124" s="106">
        <v>37680</v>
      </c>
      <c r="B124" s="105">
        <v>61.97</v>
      </c>
    </row>
    <row r="125" spans="1:2">
      <c r="A125" s="106">
        <v>37711</v>
      </c>
      <c r="B125" s="105">
        <v>62.86</v>
      </c>
    </row>
    <row r="126" spans="1:2">
      <c r="A126" s="106">
        <v>37741</v>
      </c>
      <c r="B126" s="105">
        <v>64.42</v>
      </c>
    </row>
    <row r="127" spans="1:2">
      <c r="A127" s="106">
        <v>37772</v>
      </c>
      <c r="B127" s="105">
        <v>63.92</v>
      </c>
    </row>
    <row r="128" spans="1:2">
      <c r="A128" s="106">
        <v>37802</v>
      </c>
      <c r="B128" s="105">
        <v>63.89</v>
      </c>
    </row>
    <row r="129" spans="1:2">
      <c r="A129" s="106">
        <v>37833</v>
      </c>
      <c r="B129" s="105">
        <v>64.680000000000007</v>
      </c>
    </row>
    <row r="130" spans="1:2">
      <c r="A130" s="106">
        <v>37864</v>
      </c>
      <c r="B130" s="105">
        <v>62.95</v>
      </c>
    </row>
    <row r="131" spans="1:2">
      <c r="A131" s="106">
        <v>37894</v>
      </c>
      <c r="B131" s="105">
        <v>62.06</v>
      </c>
    </row>
    <row r="132" spans="1:2">
      <c r="A132" s="106">
        <v>37925</v>
      </c>
      <c r="B132" s="105">
        <v>62.24</v>
      </c>
    </row>
    <row r="133" spans="1:2">
      <c r="A133" s="106">
        <v>37955</v>
      </c>
      <c r="B133" s="105">
        <v>62.31</v>
      </c>
    </row>
    <row r="134" spans="1:2">
      <c r="A134" s="106">
        <v>37986</v>
      </c>
      <c r="B134" s="105">
        <v>60.17</v>
      </c>
    </row>
    <row r="135" spans="1:2">
      <c r="A135" s="106">
        <v>38017</v>
      </c>
      <c r="B135" s="105">
        <v>60.44</v>
      </c>
    </row>
    <row r="136" spans="1:2">
      <c r="A136" s="106">
        <v>38046</v>
      </c>
      <c r="B136" s="105">
        <v>60.55</v>
      </c>
    </row>
    <row r="137" spans="1:2">
      <c r="A137" s="106">
        <v>38077</v>
      </c>
      <c r="B137" s="105">
        <v>61.73</v>
      </c>
    </row>
    <row r="138" spans="1:2">
      <c r="A138" s="106">
        <v>38107</v>
      </c>
      <c r="B138" s="105">
        <v>63.34</v>
      </c>
    </row>
    <row r="139" spans="1:2">
      <c r="A139" s="106">
        <v>38138</v>
      </c>
      <c r="B139" s="105">
        <v>63.37</v>
      </c>
    </row>
    <row r="140" spans="1:2">
      <c r="A140" s="106">
        <v>38168</v>
      </c>
      <c r="B140" s="105">
        <v>62.44</v>
      </c>
    </row>
    <row r="141" spans="1:2">
      <c r="A141" s="106">
        <v>38199</v>
      </c>
      <c r="B141" s="105">
        <v>61.83</v>
      </c>
    </row>
    <row r="142" spans="1:2">
      <c r="A142" s="106">
        <v>38230</v>
      </c>
      <c r="B142" s="105">
        <v>59.73</v>
      </c>
    </row>
    <row r="143" spans="1:2">
      <c r="A143" s="106">
        <v>38260</v>
      </c>
      <c r="B143" s="105">
        <v>59.6</v>
      </c>
    </row>
    <row r="144" spans="1:2">
      <c r="A144" s="106">
        <v>38291</v>
      </c>
      <c r="B144" s="105">
        <v>60.38</v>
      </c>
    </row>
    <row r="145" spans="1:2">
      <c r="A145" s="106">
        <v>38321</v>
      </c>
      <c r="B145" s="105">
        <v>59.39</v>
      </c>
    </row>
    <row r="146" spans="1:2">
      <c r="A146" s="106">
        <v>38352</v>
      </c>
      <c r="B146" s="105">
        <v>58.43</v>
      </c>
    </row>
    <row r="147" spans="1:2">
      <c r="A147" s="106">
        <v>38383</v>
      </c>
      <c r="B147" s="105">
        <v>59.33</v>
      </c>
    </row>
    <row r="148" spans="1:2">
      <c r="A148" s="106">
        <v>38411</v>
      </c>
      <c r="B148" s="105">
        <v>59.54</v>
      </c>
    </row>
    <row r="149" spans="1:2">
      <c r="A149" s="106">
        <v>38442</v>
      </c>
      <c r="B149" s="105">
        <v>60.03</v>
      </c>
    </row>
    <row r="150" spans="1:2">
      <c r="A150" s="106">
        <v>38472</v>
      </c>
      <c r="B150" s="105">
        <v>60.05</v>
      </c>
    </row>
    <row r="151" spans="1:2">
      <c r="A151" s="106">
        <v>38503</v>
      </c>
      <c r="B151" s="105">
        <v>60.11</v>
      </c>
    </row>
    <row r="152" spans="1:2">
      <c r="A152" s="106">
        <v>38533</v>
      </c>
      <c r="B152" s="105">
        <v>60.96</v>
      </c>
    </row>
    <row r="153" spans="1:2">
      <c r="A153" s="106">
        <v>38564</v>
      </c>
      <c r="B153" s="105">
        <v>61.49</v>
      </c>
    </row>
    <row r="154" spans="1:2">
      <c r="A154" s="106">
        <v>38595</v>
      </c>
      <c r="B154" s="105">
        <v>61.03</v>
      </c>
    </row>
    <row r="155" spans="1:2">
      <c r="A155" s="106">
        <v>38625</v>
      </c>
      <c r="B155" s="105">
        <v>60.32</v>
      </c>
    </row>
    <row r="156" spans="1:2">
      <c r="A156" s="106">
        <v>38656</v>
      </c>
      <c r="B156" s="105">
        <v>59.76</v>
      </c>
    </row>
    <row r="157" spans="1:2">
      <c r="A157" s="106">
        <v>38686</v>
      </c>
      <c r="B157" s="105">
        <v>60.59</v>
      </c>
    </row>
    <row r="158" spans="1:2">
      <c r="A158" s="106">
        <v>38717</v>
      </c>
      <c r="B158" s="105">
        <v>60.39</v>
      </c>
    </row>
    <row r="159" spans="1:2">
      <c r="A159" s="106">
        <v>38748</v>
      </c>
      <c r="B159" s="105">
        <v>58.89</v>
      </c>
    </row>
    <row r="160" spans="1:2">
      <c r="A160" s="106">
        <v>38776</v>
      </c>
      <c r="B160" s="105">
        <v>58.21</v>
      </c>
    </row>
    <row r="161" spans="1:2">
      <c r="A161" s="106">
        <v>38807</v>
      </c>
      <c r="B161" s="105">
        <v>58.36</v>
      </c>
    </row>
    <row r="162" spans="1:2">
      <c r="A162" s="106">
        <v>38837</v>
      </c>
      <c r="B162" s="105">
        <v>58.14</v>
      </c>
    </row>
    <row r="163" spans="1:2">
      <c r="A163" s="106">
        <v>38868</v>
      </c>
      <c r="B163" s="105">
        <v>58.28</v>
      </c>
    </row>
    <row r="164" spans="1:2">
      <c r="A164" s="106">
        <v>38898</v>
      </c>
      <c r="B164" s="105">
        <v>59.1</v>
      </c>
    </row>
    <row r="165" spans="1:2">
      <c r="A165" s="106">
        <v>38929</v>
      </c>
      <c r="B165" s="105">
        <v>58.78</v>
      </c>
    </row>
    <row r="166" spans="1:2">
      <c r="A166" s="106">
        <v>38960</v>
      </c>
      <c r="B166" s="105">
        <v>58.7</v>
      </c>
    </row>
    <row r="167" spans="1:2">
      <c r="A167" s="106">
        <v>38990</v>
      </c>
      <c r="B167" s="105">
        <v>58.76</v>
      </c>
    </row>
    <row r="168" spans="1:2">
      <c r="A168" s="106">
        <v>39021</v>
      </c>
      <c r="B168" s="105">
        <v>58.9</v>
      </c>
    </row>
    <row r="169" spans="1:2">
      <c r="A169" s="106">
        <v>39051</v>
      </c>
      <c r="B169" s="105">
        <v>58.87</v>
      </c>
    </row>
    <row r="170" spans="1:2">
      <c r="A170" s="106">
        <v>39082</v>
      </c>
      <c r="B170" s="105">
        <v>58.87</v>
      </c>
    </row>
    <row r="171" spans="1:2">
      <c r="A171" s="106">
        <v>39113</v>
      </c>
      <c r="B171" s="105">
        <v>58.95</v>
      </c>
    </row>
    <row r="172" spans="1:2">
      <c r="A172" s="106">
        <v>39141</v>
      </c>
      <c r="B172" s="105">
        <v>58.3</v>
      </c>
    </row>
    <row r="173" spans="1:2">
      <c r="A173" s="106">
        <v>39172</v>
      </c>
      <c r="B173" s="105">
        <v>58.19</v>
      </c>
    </row>
    <row r="174" spans="1:2">
      <c r="A174" s="106">
        <v>39202</v>
      </c>
      <c r="B174" s="105">
        <v>58.01</v>
      </c>
    </row>
    <row r="175" spans="1:2">
      <c r="A175" s="106">
        <v>39233</v>
      </c>
      <c r="B175" s="105">
        <v>58.28</v>
      </c>
    </row>
    <row r="176" spans="1:2">
      <c r="A176" s="106">
        <v>39263</v>
      </c>
      <c r="B176" s="105">
        <v>58.76</v>
      </c>
    </row>
    <row r="177" spans="1:2">
      <c r="A177" s="106">
        <v>39294</v>
      </c>
      <c r="B177" s="105">
        <v>58.13</v>
      </c>
    </row>
    <row r="178" spans="1:2">
      <c r="A178" s="106">
        <v>39325</v>
      </c>
      <c r="B178" s="105">
        <v>58.9</v>
      </c>
    </row>
    <row r="179" spans="1:2">
      <c r="A179" s="106">
        <v>39355</v>
      </c>
      <c r="B179" s="105">
        <v>58.18</v>
      </c>
    </row>
    <row r="180" spans="1:2">
      <c r="A180" s="106">
        <v>39386</v>
      </c>
      <c r="B180" s="105">
        <v>56.84</v>
      </c>
    </row>
    <row r="181" spans="1:2">
      <c r="A181" s="106">
        <v>39416</v>
      </c>
      <c r="B181" s="105">
        <v>56.78</v>
      </c>
    </row>
    <row r="182" spans="1:2">
      <c r="A182" s="106">
        <v>39447</v>
      </c>
      <c r="B182" s="105">
        <v>57.46</v>
      </c>
    </row>
    <row r="183" spans="1:2">
      <c r="A183" s="106">
        <v>39478</v>
      </c>
      <c r="B183" s="105">
        <v>57.1</v>
      </c>
    </row>
    <row r="184" spans="1:2">
      <c r="A184" s="106">
        <v>39507</v>
      </c>
      <c r="B184" s="105">
        <v>56.41</v>
      </c>
    </row>
    <row r="185" spans="1:2">
      <c r="A185" s="106">
        <v>39538</v>
      </c>
      <c r="B185" s="105">
        <v>55.71</v>
      </c>
    </row>
    <row r="186" spans="1:2">
      <c r="A186" s="106">
        <v>39568</v>
      </c>
      <c r="B186" s="105">
        <v>55.65</v>
      </c>
    </row>
    <row r="187" spans="1:2">
      <c r="A187" s="106">
        <v>39599</v>
      </c>
      <c r="B187" s="105">
        <v>55.87</v>
      </c>
    </row>
    <row r="188" spans="1:2">
      <c r="A188" s="106">
        <v>39629</v>
      </c>
      <c r="B188" s="105">
        <v>57.74</v>
      </c>
    </row>
    <row r="189" spans="1:2">
      <c r="A189" s="106">
        <v>39660</v>
      </c>
      <c r="B189" s="105">
        <v>57.64</v>
      </c>
    </row>
    <row r="190" spans="1:2">
      <c r="A190" s="106">
        <v>39691</v>
      </c>
      <c r="B190" s="105">
        <v>59.26</v>
      </c>
    </row>
    <row r="191" spans="1:2">
      <c r="A191" s="106">
        <v>39721</v>
      </c>
      <c r="B191" s="105">
        <v>61.52</v>
      </c>
    </row>
    <row r="192" spans="1:2">
      <c r="A192" s="106">
        <v>39752</v>
      </c>
      <c r="B192" s="105">
        <v>64.28</v>
      </c>
    </row>
    <row r="193" spans="1:2">
      <c r="A193" s="106">
        <v>39782</v>
      </c>
      <c r="B193" s="105">
        <v>64.989999999999995</v>
      </c>
    </row>
    <row r="194" spans="1:2">
      <c r="A194" s="106">
        <v>39813</v>
      </c>
      <c r="B194" s="105">
        <v>63.51</v>
      </c>
    </row>
    <row r="195" spans="1:2">
      <c r="A195" s="106">
        <v>39844</v>
      </c>
      <c r="B195" s="105">
        <v>62.53</v>
      </c>
    </row>
    <row r="196" spans="1:2">
      <c r="A196" s="106">
        <v>39872</v>
      </c>
      <c r="B196" s="105">
        <v>62.81</v>
      </c>
    </row>
    <row r="197" spans="1:2">
      <c r="A197" s="106">
        <v>39903</v>
      </c>
      <c r="B197" s="105">
        <v>60.75</v>
      </c>
    </row>
    <row r="198" spans="1:2">
      <c r="A198" s="106">
        <v>39933</v>
      </c>
      <c r="B198" s="105">
        <v>59.27</v>
      </c>
    </row>
    <row r="199" spans="1:2">
      <c r="A199" s="106">
        <v>39964</v>
      </c>
      <c r="B199" s="105">
        <v>57.38</v>
      </c>
    </row>
    <row r="200" spans="1:2">
      <c r="A200" s="106">
        <v>39994</v>
      </c>
      <c r="B200" s="105">
        <v>56.01</v>
      </c>
    </row>
    <row r="201" spans="1:2">
      <c r="A201" s="106">
        <v>40025</v>
      </c>
      <c r="B201" s="105">
        <v>55.74</v>
      </c>
    </row>
    <row r="202" spans="1:2">
      <c r="A202" s="106">
        <v>40056</v>
      </c>
      <c r="B202" s="105">
        <v>54.8</v>
      </c>
    </row>
    <row r="203" spans="1:2">
      <c r="A203" s="106">
        <v>40086</v>
      </c>
      <c r="B203" s="105">
        <v>54.62</v>
      </c>
    </row>
    <row r="204" spans="1:2">
      <c r="A204" s="106">
        <v>40117</v>
      </c>
      <c r="B204" s="105">
        <v>54.33</v>
      </c>
    </row>
    <row r="205" spans="1:2">
      <c r="A205" s="106">
        <v>40147</v>
      </c>
      <c r="B205" s="105">
        <v>54.74</v>
      </c>
    </row>
    <row r="206" spans="1:2">
      <c r="A206" s="106">
        <v>40178</v>
      </c>
      <c r="B206" s="105">
        <v>55.9</v>
      </c>
    </row>
    <row r="207" spans="1:2">
      <c r="A207" s="106">
        <v>40209</v>
      </c>
      <c r="B207" s="105">
        <v>56.67</v>
      </c>
    </row>
    <row r="208" spans="1:2">
      <c r="A208" s="106">
        <v>40237</v>
      </c>
      <c r="B208" s="105">
        <v>57.77</v>
      </c>
    </row>
    <row r="209" spans="1:2">
      <c r="A209" s="106">
        <v>40268</v>
      </c>
      <c r="B209" s="105">
        <v>57.51</v>
      </c>
    </row>
    <row r="210" spans="1:2">
      <c r="A210" s="106">
        <v>40298</v>
      </c>
      <c r="B210" s="105">
        <v>57.49</v>
      </c>
    </row>
    <row r="211" spans="1:2">
      <c r="A211" s="106">
        <v>40329</v>
      </c>
      <c r="B211" s="105">
        <v>59.12</v>
      </c>
    </row>
    <row r="212" spans="1:2">
      <c r="A212" s="106">
        <v>40359</v>
      </c>
      <c r="B212" s="105">
        <v>59.64</v>
      </c>
    </row>
    <row r="213" spans="1:2">
      <c r="A213" s="106">
        <v>40390</v>
      </c>
      <c r="B213" s="105">
        <v>58.91</v>
      </c>
    </row>
    <row r="214" spans="1:2">
      <c r="A214" s="106">
        <v>40421</v>
      </c>
      <c r="B214" s="105">
        <v>58.52</v>
      </c>
    </row>
    <row r="215" spans="1:2">
      <c r="A215" s="106">
        <v>40451</v>
      </c>
      <c r="B215" s="105">
        <v>57.54</v>
      </c>
    </row>
    <row r="216" spans="1:2">
      <c r="A216" s="106">
        <v>40482</v>
      </c>
      <c r="B216" s="105">
        <v>56.33</v>
      </c>
    </row>
    <row r="217" spans="1:2">
      <c r="A217" s="106">
        <v>40512</v>
      </c>
      <c r="B217" s="105">
        <v>56.82</v>
      </c>
    </row>
    <row r="218" spans="1:2">
      <c r="A218" s="106">
        <v>40543</v>
      </c>
      <c r="B218" s="105">
        <v>57.26</v>
      </c>
    </row>
    <row r="219" spans="1:2">
      <c r="A219" s="106">
        <v>40574</v>
      </c>
      <c r="B219" s="105">
        <v>56.84</v>
      </c>
    </row>
    <row r="220" spans="1:2">
      <c r="A220" s="106">
        <v>40602</v>
      </c>
      <c r="B220" s="105">
        <v>56.02</v>
      </c>
    </row>
    <row r="221" spans="1:2">
      <c r="A221" s="106">
        <v>40633</v>
      </c>
      <c r="B221" s="105">
        <v>55.27</v>
      </c>
    </row>
    <row r="222" spans="1:2">
      <c r="A222" s="106">
        <v>40663</v>
      </c>
      <c r="B222" s="105">
        <v>54.1</v>
      </c>
    </row>
    <row r="223" spans="1:2">
      <c r="A223" s="106">
        <v>40694</v>
      </c>
      <c r="B223" s="105">
        <v>54.88</v>
      </c>
    </row>
    <row r="224" spans="1:2">
      <c r="A224" s="106">
        <v>40724</v>
      </c>
      <c r="B224" s="105">
        <v>55.11</v>
      </c>
    </row>
    <row r="225" spans="1:2">
      <c r="A225" s="106">
        <v>40755</v>
      </c>
      <c r="B225" s="105">
        <v>54.97</v>
      </c>
    </row>
    <row r="226" spans="1:2">
      <c r="A226" s="106">
        <v>40786</v>
      </c>
      <c r="B226" s="105">
        <v>55.07</v>
      </c>
    </row>
    <row r="227" spans="1:2">
      <c r="A227" s="106">
        <v>40816</v>
      </c>
      <c r="B227" s="105">
        <v>57.31</v>
      </c>
    </row>
    <row r="228" spans="1:2">
      <c r="A228" s="106">
        <v>40847</v>
      </c>
      <c r="B228" s="105">
        <v>57.76</v>
      </c>
    </row>
    <row r="229" spans="1:2">
      <c r="A229" s="106">
        <v>40877</v>
      </c>
      <c r="B229" s="105">
        <v>58.06</v>
      </c>
    </row>
    <row r="230" spans="1:2">
      <c r="A230" s="106">
        <v>40908</v>
      </c>
      <c r="B230" s="105">
        <v>59.25</v>
      </c>
    </row>
    <row r="231" spans="1:2">
      <c r="A231" s="106">
        <v>40939</v>
      </c>
      <c r="B231" s="105">
        <v>58.82</v>
      </c>
    </row>
    <row r="232" spans="1:2">
      <c r="A232" s="106">
        <v>40968</v>
      </c>
      <c r="B232" s="105">
        <v>57.55</v>
      </c>
    </row>
    <row r="233" spans="1:2">
      <c r="A233" s="106">
        <v>40999</v>
      </c>
      <c r="B233" s="105">
        <v>58.7</v>
      </c>
    </row>
    <row r="234" spans="1:2">
      <c r="A234" s="106">
        <v>41029</v>
      </c>
      <c r="B234" s="105">
        <v>59.27</v>
      </c>
    </row>
    <row r="235" spans="1:2">
      <c r="A235" s="106">
        <v>41060</v>
      </c>
      <c r="B235" s="105">
        <v>60.93</v>
      </c>
    </row>
    <row r="236" spans="1:2">
      <c r="A236" s="106">
        <v>41090</v>
      </c>
      <c r="B236" s="105">
        <v>62.02</v>
      </c>
    </row>
    <row r="237" spans="1:2">
      <c r="A237" s="106">
        <v>41121</v>
      </c>
      <c r="B237" s="105">
        <v>61.61</v>
      </c>
    </row>
    <row r="238" spans="1:2">
      <c r="A238" s="106">
        <v>41152</v>
      </c>
      <c r="B238" s="105">
        <v>60.79</v>
      </c>
    </row>
    <row r="239" spans="1:2">
      <c r="A239" s="106">
        <v>41182</v>
      </c>
      <c r="B239" s="105">
        <v>59.55</v>
      </c>
    </row>
    <row r="240" spans="1:2">
      <c r="A240" s="106">
        <v>41213</v>
      </c>
      <c r="B240" s="105">
        <v>59.53</v>
      </c>
    </row>
    <row r="241" spans="1:2">
      <c r="A241" s="106">
        <v>41243</v>
      </c>
      <c r="B241" s="105">
        <v>60</v>
      </c>
    </row>
    <row r="242" spans="1:2">
      <c r="A242" s="106">
        <v>41274</v>
      </c>
      <c r="B242" s="105">
        <v>59.16</v>
      </c>
    </row>
    <row r="243" spans="1:2">
      <c r="A243" s="106">
        <v>41305</v>
      </c>
      <c r="B243" s="105">
        <v>58.18</v>
      </c>
    </row>
    <row r="244" spans="1:2">
      <c r="A244" s="106">
        <v>41333</v>
      </c>
      <c r="B244" s="105">
        <v>57.79</v>
      </c>
    </row>
    <row r="245" spans="1:2">
      <c r="A245" s="106">
        <v>41364</v>
      </c>
      <c r="B245" s="105">
        <v>57.65</v>
      </c>
    </row>
    <row r="246" spans="1:2">
      <c r="A246" s="106">
        <v>41394</v>
      </c>
      <c r="B246" s="105">
        <v>57.74</v>
      </c>
    </row>
    <row r="247" spans="1:2">
      <c r="A247" s="106">
        <v>41425</v>
      </c>
      <c r="B247" s="105">
        <v>58.25</v>
      </c>
    </row>
    <row r="248" spans="1:2">
      <c r="A248" s="106">
        <v>41455</v>
      </c>
      <c r="B248" s="105">
        <v>59.09</v>
      </c>
    </row>
    <row r="249" spans="1:2">
      <c r="A249" s="106">
        <v>41486</v>
      </c>
      <c r="B249" s="105">
        <v>59.32</v>
      </c>
    </row>
    <row r="250" spans="1:2">
      <c r="A250" s="106">
        <v>41517</v>
      </c>
      <c r="B250" s="105">
        <v>58.7</v>
      </c>
    </row>
    <row r="251" spans="1:2">
      <c r="A251" s="106">
        <v>41547</v>
      </c>
      <c r="B251" s="105">
        <v>56.58</v>
      </c>
    </row>
    <row r="252" spans="1:2">
      <c r="A252" s="106">
        <v>41578</v>
      </c>
      <c r="B252" s="105">
        <v>55.01</v>
      </c>
    </row>
    <row r="253" spans="1:2">
      <c r="A253" s="106">
        <v>41608</v>
      </c>
      <c r="B253" s="105">
        <v>54.96</v>
      </c>
    </row>
    <row r="254" spans="1:2">
      <c r="A254" s="106">
        <v>41639</v>
      </c>
      <c r="B254" s="105">
        <v>53.04</v>
      </c>
    </row>
    <row r="255" spans="1:2">
      <c r="A255" s="106">
        <v>41670</v>
      </c>
      <c r="B255" s="105">
        <v>49.22</v>
      </c>
    </row>
    <row r="256" spans="1:2">
      <c r="A256" s="106">
        <v>41698</v>
      </c>
      <c r="B256" s="105">
        <v>46.58</v>
      </c>
    </row>
    <row r="257" spans="1:2">
      <c r="A257" s="106">
        <v>41729</v>
      </c>
      <c r="B257" s="105">
        <v>46.73</v>
      </c>
    </row>
    <row r="258" spans="1:2">
      <c r="A258" s="106">
        <v>41759</v>
      </c>
      <c r="B258" s="105">
        <v>46.5</v>
      </c>
    </row>
    <row r="259" spans="1:2">
      <c r="A259" s="106">
        <v>41790</v>
      </c>
      <c r="B259" s="105">
        <v>47.11</v>
      </c>
    </row>
    <row r="260" spans="1:2">
      <c r="A260" s="106">
        <v>41820</v>
      </c>
      <c r="B260" s="105">
        <v>47.73</v>
      </c>
    </row>
    <row r="261" spans="1:2">
      <c r="A261" s="106">
        <v>41851</v>
      </c>
      <c r="B261" s="105">
        <v>48.33</v>
      </c>
    </row>
    <row r="262" spans="1:2">
      <c r="A262" s="106">
        <v>41882</v>
      </c>
      <c r="B262" s="105">
        <v>48.76</v>
      </c>
    </row>
    <row r="263" spans="1:2">
      <c r="A263" s="106">
        <v>41912</v>
      </c>
      <c r="B263" s="105">
        <v>50</v>
      </c>
    </row>
    <row r="264" spans="1:2">
      <c r="A264" s="106">
        <v>41943</v>
      </c>
      <c r="B264" s="105">
        <v>51.46</v>
      </c>
    </row>
    <row r="265" spans="1:2">
      <c r="A265" s="106">
        <v>41973</v>
      </c>
      <c r="B265" s="105">
        <v>52.77</v>
      </c>
    </row>
    <row r="266" spans="1:2">
      <c r="A266" s="106">
        <v>42004</v>
      </c>
      <c r="B266" s="105">
        <v>54.26</v>
      </c>
    </row>
    <row r="267" spans="1:2">
      <c r="A267" s="106">
        <v>42035</v>
      </c>
      <c r="B267" s="105">
        <v>55</v>
      </c>
    </row>
    <row r="268" spans="1:2">
      <c r="A268" s="106">
        <v>42063</v>
      </c>
      <c r="B268" s="105">
        <v>56.18</v>
      </c>
    </row>
    <row r="269" spans="1:2">
      <c r="A269" s="106">
        <v>42094</v>
      </c>
      <c r="B269" s="105">
        <v>58.5</v>
      </c>
    </row>
    <row r="270" spans="1:2">
      <c r="A270" s="10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Debt Dynamics</vt:lpstr>
      <vt:lpstr>Debt Data</vt:lpstr>
      <vt:lpstr>Fiscal Data</vt:lpstr>
      <vt:lpstr>Chile, Brazil, Argentina Data</vt:lpstr>
      <vt:lpstr>Argentina Real Exchange Rate</vt:lpstr>
    </vt:vector>
  </TitlesOfParts>
  <Company>Duke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Pan</dc:creator>
  <cp:lastModifiedBy>Feng Pan</cp:lastModifiedBy>
  <dcterms:created xsi:type="dcterms:W3CDTF">2015-04-17T17:09:46Z</dcterms:created>
  <dcterms:modified xsi:type="dcterms:W3CDTF">2015-04-17T17:21:10Z</dcterms:modified>
</cp:coreProperties>
</file>